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48" activeTab="7"/>
  </bookViews>
  <sheets>
    <sheet name="ANEXO 3" sheetId="1" r:id="rId1"/>
    <sheet name="ANEXO 3 (5)" sheetId="2" r:id="rId2"/>
    <sheet name="ANEXO 3 (6)" sheetId="3" r:id="rId3"/>
    <sheet name="ANEXO 3 (7)" sheetId="4" r:id="rId4"/>
    <sheet name="ANEXO 3 (8)" sheetId="5" r:id="rId5"/>
    <sheet name="ANEXO 3 (9)" sheetId="6" r:id="rId6"/>
    <sheet name="ANEXO 3 (10)" sheetId="7" r:id="rId7"/>
    <sheet name="ANEXO 3 (11)" sheetId="8" r:id="rId8"/>
    <sheet name="ANEXO 3 (4)" sheetId="9" state="hidden" r:id="rId9"/>
    <sheet name="ANEXO 3 (2)" sheetId="10" state="hidden" r:id="rId10"/>
    <sheet name="ANEXO 3 (3)" sheetId="11" state="hidden" r:id="rId11"/>
    <sheet name="ANEXO 3 ejemplo" sheetId="12" state="hidden" r:id="rId12"/>
    <sheet name="Instructivo Anexo 3" sheetId="13" state="hidden" r:id="rId13"/>
  </sheets>
  <definedNames>
    <definedName name="_xlnm.Print_Area" localSheetId="0">'ANEXO 3'!$A$1:$AA$26</definedName>
    <definedName name="_xlnm.Print_Area" localSheetId="6">'ANEXO 3 (10)'!$A$1:$AA$26</definedName>
    <definedName name="_xlnm.Print_Area" localSheetId="7">'ANEXO 3 (11)'!$A$1:$AA$19</definedName>
    <definedName name="_xlnm.Print_Area" localSheetId="9">'ANEXO 3 (2)'!$A$1:$AA$42</definedName>
    <definedName name="_xlnm.Print_Area" localSheetId="10">'ANEXO 3 (3)'!$A$1:$AA$42</definedName>
    <definedName name="_xlnm.Print_Area" localSheetId="8">'ANEXO 3 (4)'!$A$1:$AA$47</definedName>
    <definedName name="_xlnm.Print_Area" localSheetId="1">'ANEXO 3 (5)'!$A$1:$AA$27</definedName>
    <definedName name="_xlnm.Print_Area" localSheetId="2">'ANEXO 3 (6)'!$A$1:$AA$32</definedName>
    <definedName name="_xlnm.Print_Area" localSheetId="3">'ANEXO 3 (7)'!$A$1:$AA$26</definedName>
    <definedName name="_xlnm.Print_Area" localSheetId="4">'ANEXO 3 (8)'!$A$1:$AA$26</definedName>
    <definedName name="_xlnm.Print_Area" localSheetId="5">'ANEXO 3 (9)'!$A$1:$AA$26</definedName>
    <definedName name="_xlnm.Print_Area" localSheetId="11">'ANEXO 3 ejemplo'!$A$1:$AA$22</definedName>
    <definedName name="_xlnm.Print_Area" localSheetId="12">'Instructivo Anexo 3'!$A$1:$B$25</definedName>
    <definedName name="_xlnm.Print_Titles" localSheetId="0">'ANEXO 3'!$1:$7</definedName>
    <definedName name="_xlnm.Print_Titles" localSheetId="6">'ANEXO 3 (10)'!$1:$7</definedName>
    <definedName name="_xlnm.Print_Titles" localSheetId="7">'ANEXO 3 (11)'!$1:$7</definedName>
    <definedName name="_xlnm.Print_Titles" localSheetId="9">'ANEXO 3 (2)'!$1:$8</definedName>
    <definedName name="_xlnm.Print_Titles" localSheetId="10">'ANEXO 3 (3)'!$1:$8</definedName>
    <definedName name="_xlnm.Print_Titles" localSheetId="8">'ANEXO 3 (4)'!$1:$7</definedName>
    <definedName name="_xlnm.Print_Titles" localSheetId="1">'ANEXO 3 (5)'!$1:$7</definedName>
    <definedName name="_xlnm.Print_Titles" localSheetId="2">'ANEXO 3 (6)'!$1:$7</definedName>
    <definedName name="_xlnm.Print_Titles" localSheetId="3">'ANEXO 3 (7)'!$1:$7</definedName>
    <definedName name="_xlnm.Print_Titles" localSheetId="4">'ANEXO 3 (8)'!$1:$7</definedName>
    <definedName name="_xlnm.Print_Titles" localSheetId="5">'ANEXO 3 (9)'!$1:$7</definedName>
  </definedNames>
  <calcPr fullCalcOnLoad="1"/>
</workbook>
</file>

<file path=xl/sharedStrings.xml><?xml version="1.0" encoding="utf-8"?>
<sst xmlns="http://schemas.openxmlformats.org/spreadsheetml/2006/main" count="1500" uniqueCount="413">
  <si>
    <t>TOTAL</t>
  </si>
  <si>
    <t>PRESIDENTE MUNICIPAL</t>
  </si>
  <si>
    <t>TESORERO MUNICIPAL</t>
  </si>
  <si>
    <t>CONTRALOR MUNICIPAL</t>
  </si>
  <si>
    <t>Identificador</t>
  </si>
  <si>
    <t>Descripción</t>
  </si>
  <si>
    <t>Anotar nombre y signar la firma de los servidores públicos que se señalan en el formato.</t>
  </si>
  <si>
    <t>Notas:</t>
  </si>
  <si>
    <t>MONTO TOTAL</t>
  </si>
  <si>
    <t>FISM</t>
  </si>
  <si>
    <t>MUNICIPAL</t>
  </si>
  <si>
    <t>ESTATAL</t>
  </si>
  <si>
    <t>FEDERAL</t>
  </si>
  <si>
    <t>PARTICULAR / OTROS</t>
  </si>
  <si>
    <t>-</t>
  </si>
  <si>
    <t>0</t>
  </si>
  <si>
    <t>SI</t>
  </si>
  <si>
    <t>NO</t>
  </si>
  <si>
    <t>Anotar el Nombre de la Unidad Responsable;</t>
  </si>
  <si>
    <t>Anotar la ubicación de obra señalando la localidad;</t>
  </si>
  <si>
    <t xml:space="preserve">    </t>
  </si>
  <si>
    <t>INSTRUCTIVO</t>
  </si>
  <si>
    <t>A.- El llenado de este formato debe realizarse con tipo de letra Arial Narrow;</t>
  </si>
  <si>
    <t>"Bajo protesta de decir verdad, declaramos que este reporte y sus notas son razonablemente correctos, y son responsabilidad del emisor."</t>
  </si>
  <si>
    <t>MUNICIPIO:</t>
  </si>
  <si>
    <t>Anotar  el nombre del Municipio o en su caso, el nombre del Organismo Operador  y especificar el Municipio al que pertenece, según se trate;</t>
  </si>
  <si>
    <t>Escribir con número el ejercicio fiscal de que se trate.</t>
  </si>
  <si>
    <t>(13)</t>
  </si>
  <si>
    <t>(14)</t>
  </si>
  <si>
    <t>(15)</t>
  </si>
  <si>
    <t>(16)</t>
  </si>
  <si>
    <t>(1)</t>
  </si>
  <si>
    <t>(2)</t>
  </si>
  <si>
    <t>(3)</t>
  </si>
  <si>
    <t>(4)</t>
  </si>
  <si>
    <t>_____(1)_____</t>
  </si>
  <si>
    <t>DE _____(2)_____  A _____(3)_____ DEL AÑO _____(4)_____</t>
  </si>
  <si>
    <t>De ser el caso, incluir las notas que se considere conveniente para clarificar la información contenida en el reporte;</t>
  </si>
  <si>
    <t>NOTAS:</t>
  </si>
  <si>
    <t>(5)</t>
  </si>
  <si>
    <t>(6)</t>
  </si>
  <si>
    <t>(7)</t>
  </si>
  <si>
    <t>(8)</t>
  </si>
  <si>
    <t>(9)</t>
  </si>
  <si>
    <t>(10)</t>
  </si>
  <si>
    <t>(11)</t>
  </si>
  <si>
    <t>(12)</t>
  </si>
  <si>
    <t>NOMBRE DE LA OBRA (5)</t>
  </si>
  <si>
    <t>UBICACIÓN (6)</t>
  </si>
  <si>
    <t>MODALIDAD DE EJECUCIÓN  (7)</t>
  </si>
  <si>
    <t>COG  (8)</t>
  </si>
  <si>
    <t>CUENTA CONTABLE  (9)</t>
  </si>
  <si>
    <t>UR  (11)</t>
  </si>
  <si>
    <t>OBRA CAPITALIZABLE   (12)</t>
  </si>
  <si>
    <t>_____(16)_____</t>
  </si>
  <si>
    <t xml:space="preserve"> (17)   </t>
  </si>
  <si>
    <t xml:space="preserve"> (17)      </t>
  </si>
  <si>
    <t>(17)</t>
  </si>
  <si>
    <t>Especificar el nombre de la  obra;</t>
  </si>
  <si>
    <t>Señalar el importe total por ejercer en la obra,  y la estructura financiera integrada por el recurso del Fondo de Aportaciones  para la Infraestructura Social Municipal,  el importe de origen Municipal (propio), Estatal  y particular u otros;</t>
  </si>
  <si>
    <t>Señalar a que  Cuenta contable corresponde la  obra;</t>
  </si>
  <si>
    <t>NÚMERO DE BENEFICIARIOS/METAS   (10)</t>
  </si>
  <si>
    <t>Anotar el número de beneficiarios/metas de la obra;</t>
  </si>
  <si>
    <t>Señalar a que partida presupuestal corresponde la obra, dentro del Clasificador por Objeto del Gasto (COG) emitido por el Consejo Estatal de armonizacion Contable del Estado de Michoacan de Ocampo;</t>
  </si>
  <si>
    <t>DIRECTOR DE OBRAS PÚBLICAS/RESPONSABLE</t>
  </si>
  <si>
    <r>
      <t xml:space="preserve">ESTRUCTURA FINANCIERA PRESUPUESTADA  (13)
</t>
    </r>
    <r>
      <rPr>
        <b/>
        <sz val="10"/>
        <color indexed="10"/>
        <rFont val="Arial Narrow"/>
        <family val="2"/>
      </rPr>
      <t>en correlación y congruencia con el anexo 6
ESTRUCTURA FINANCIERA  MODIFICADA (12)</t>
    </r>
  </si>
  <si>
    <r>
      <t xml:space="preserve">ESTRUCTURA FINANCIERA  EJERCIDA  (14)  </t>
    </r>
    <r>
      <rPr>
        <b/>
        <sz val="10"/>
        <color indexed="10"/>
        <rFont val="Arial Narrow"/>
        <family val="2"/>
      </rPr>
      <t>(momento devengado)
en correlación y congruencia con el anexo 6 
ESTRUCTURA FINACIERA FINAL  (13)</t>
    </r>
  </si>
  <si>
    <r>
      <t xml:space="preserve">ESTRUCTURA FINACIERA POR EJERCER    (15)
</t>
    </r>
    <r>
      <rPr>
        <b/>
        <sz val="10"/>
        <color indexed="10"/>
        <rFont val="Arial Narrow"/>
        <family val="2"/>
      </rPr>
      <t>en correlación y congruencia con el anexo 6 
POR EJERCER (14)</t>
    </r>
  </si>
  <si>
    <t>ESCUELA PRIMARIA JOSÉ HIDALGO</t>
  </si>
  <si>
    <t>MARUATA</t>
  </si>
  <si>
    <t>CONTRATO (AD)</t>
  </si>
  <si>
    <t>4206-6166</t>
  </si>
  <si>
    <t>5</t>
  </si>
  <si>
    <t>200 ALUMNOS</t>
  </si>
  <si>
    <t>X</t>
  </si>
  <si>
    <t xml:space="preserve">ANEXO 3: RELACIÓN DE OBRAS EJECUTADAS DURANTE EL EJERCICIO FISCAL </t>
  </si>
  <si>
    <t>INSTRUCTIVO PARA EL LLENADO DEL ANEXO 3 DENOMINADO:  RELACIÓN DE OBRAS</t>
  </si>
  <si>
    <t>O ACCIONES DEL EJERCICIO  FISCAL</t>
  </si>
  <si>
    <t>Anotar la modalida de ejecución de la obra: adjudicación directa, invitación restrinjida o licitacion pública;</t>
  </si>
  <si>
    <t>Señalar "SI" o  "NO" es capitalizable  la  obra;</t>
  </si>
  <si>
    <t xml:space="preserve">Señalar el importe total Presupuestado y autorizado en el Programa Operativo Anual (POA) en congruencia con el Presupuesto de Egresos Municipal, así como con el Anexo Programático de Obra, y la estructura financiera que lo integra según sea el caso: Recursos del Fondo de Aportaciones para la Infraestructura Social Municipal, Fondo de Fortalecimiento de los Municipios y Demarcaciones Territoriales del D.F. Recursos de Origen Municipal (Propios), Recursos Estatales, Recursos Federales, Aportación de Beneficiarios u otros;
</t>
  </si>
  <si>
    <t>Anotar con letra el mes inicial del ejercicio fiscal;</t>
  </si>
  <si>
    <t>Anotar con letra el mes final del ejercicio fiscal;</t>
  </si>
  <si>
    <r>
      <t>B.-</t>
    </r>
    <r>
      <rPr>
        <sz val="10"/>
        <color indexed="8"/>
        <rFont val="Arial Narrow"/>
        <family val="2"/>
      </rPr>
      <t xml:space="preserve"> Se recomienda que para el llenado del Anexo 3, lo efectúe el personal de la Dirección de Obras Públicas y/o personal responsable.</t>
    </r>
  </si>
  <si>
    <r>
      <t xml:space="preserve">Señalar el importe total </t>
    </r>
    <r>
      <rPr>
        <b/>
        <sz val="11"/>
        <color indexed="10"/>
        <rFont val="Arial Narrow"/>
        <family val="2"/>
      </rPr>
      <t>devengado</t>
    </r>
    <r>
      <rPr>
        <sz val="11"/>
        <color indexed="8"/>
        <rFont val="Arial Narrow"/>
        <family val="2"/>
      </rPr>
      <t xml:space="preserve"> en la obra, y la estructura financiera integrada por el recurso del Fondo de Aportaciones  para la Infraestructura Social Municipal,  el importe de origen Municipal (propio), Estatal, Federal  y particular u otros;</t>
    </r>
  </si>
  <si>
    <t>NOMBRE DE LA OBRA</t>
  </si>
  <si>
    <t xml:space="preserve">NÚMERO DE BENEFICIARIOS/METAS </t>
  </si>
  <si>
    <t>UBICACIÓN</t>
  </si>
  <si>
    <t xml:space="preserve">MODALIDAD DE EJECUCIÓN  </t>
  </si>
  <si>
    <t xml:space="preserve">COG  </t>
  </si>
  <si>
    <t xml:space="preserve">CUENTA CONTABLE  </t>
  </si>
  <si>
    <t xml:space="preserve">UR  </t>
  </si>
  <si>
    <t xml:space="preserve">OBRA CAPITALIZABLE   </t>
  </si>
  <si>
    <t>MUNICIPIO DE URUAPAN MICHOACÁN</t>
  </si>
  <si>
    <t>600/2400 M2</t>
  </si>
  <si>
    <t>140/3800 M2</t>
  </si>
  <si>
    <t>900/700 M2</t>
  </si>
  <si>
    <t>540/700 M2</t>
  </si>
  <si>
    <t>61400. DIVISIÓN DE TERRENOS Y CONSTRUCCIÓN DE OBRAS DE URBANIZACIÓN</t>
  </si>
  <si>
    <t>61204. ESPACIOS DEPORTIVOS, RECREATIVOS, TURISTICOS Y CULTURALES</t>
  </si>
  <si>
    <t>61200. EDIFICACION NO HABITACIONAL</t>
  </si>
  <si>
    <t>61202. INFRAESTRUCTURA EDUCATIVA Y DE INVESTIGACIÓN</t>
  </si>
  <si>
    <t>61200. EDIFICACIÓN NO HABITACIONAL</t>
  </si>
  <si>
    <t>360/700 M2</t>
  </si>
  <si>
    <t>3000/700 M2</t>
  </si>
  <si>
    <t>280/700 M2</t>
  </si>
  <si>
    <t>3000/704 M2</t>
  </si>
  <si>
    <t>5000/5017.97 M2</t>
  </si>
  <si>
    <t>120/60 M2</t>
  </si>
  <si>
    <t>280/185 ML</t>
  </si>
  <si>
    <t>680/160 M2</t>
  </si>
  <si>
    <t>3000/4000 M2</t>
  </si>
  <si>
    <t>7500/1,001,382 M2</t>
  </si>
  <si>
    <t>4000/3980 M2</t>
  </si>
  <si>
    <t>700/1100 M2</t>
  </si>
  <si>
    <t>1200/800 M2</t>
  </si>
  <si>
    <t>61700. INSTALACIONES Y EQUIPAMIENTO EN CONSTRUCCIONES</t>
  </si>
  <si>
    <t>61704. INSTALACIONES Y EQUIPAMIENTO DE ESPACIOS DEPORTIVOS, RECREATIVOS, TURÍSTICOS Y CULTURALES</t>
  </si>
  <si>
    <t>61502. CAMINOS RURALES</t>
  </si>
  <si>
    <t>61500. CONSTRUCCIÓN DE VÍAS DE COMUNICACIÓN</t>
  </si>
  <si>
    <t>61402.  OBRAS DE URBANIZACIÓN</t>
  </si>
  <si>
    <t>61402. OTRAS OBRAS DE URBANIZACIÓN</t>
  </si>
  <si>
    <t>I.S.C. MIGUEL ANGEL PAREDES MELGOZA</t>
  </si>
  <si>
    <t xml:space="preserve"> SECRETARIO DE OBRAS PÚBLICAS Y SERVICIOS</t>
  </si>
  <si>
    <t xml:space="preserve">LIC. VICTOR MANUEL MANRIQUEZ GONZALEZ </t>
  </si>
  <si>
    <t>L.C. JOSE LUIS BENJAMIN ROBLEDO ORTIZ</t>
  </si>
  <si>
    <t>C. P. FELIPE FLORES MEDINA</t>
  </si>
  <si>
    <r>
      <t xml:space="preserve">ESTRUCTURA FINANCIERA PRESUPUESTADA  
</t>
    </r>
    <r>
      <rPr>
        <sz val="11"/>
        <color indexed="10"/>
        <rFont val="Calibri"/>
        <family val="2"/>
      </rPr>
      <t xml:space="preserve">en correlación y congruencia con el anexo 6
ESTRUCTURA FINANCIERA  MODIFICADA </t>
    </r>
  </si>
  <si>
    <r>
      <t xml:space="preserve">ESTRUCTURA FINANCIERA  EJERCIDA    </t>
    </r>
    <r>
      <rPr>
        <sz val="11"/>
        <color indexed="10"/>
        <rFont val="Calibri"/>
        <family val="2"/>
      </rPr>
      <t xml:space="preserve">(momento devengado)
en correlación y congruencia con el anexo 6 
ESTRUCTURA FINACIERA FINAL  </t>
    </r>
  </si>
  <si>
    <r>
      <t xml:space="preserve">ESTRUCTURA FINACIERA POR EJERCER    
</t>
    </r>
    <r>
      <rPr>
        <sz val="11"/>
        <color indexed="10"/>
        <rFont val="Calibri"/>
        <family val="2"/>
      </rPr>
      <t xml:space="preserve">en correlación y congruencia con el anexo 6 
POR EJERCER </t>
    </r>
  </si>
  <si>
    <t>DEL 01 DE  JULIO  AL 30 DE SEPTIEMBRE  DEL AÑO   2017</t>
  </si>
  <si>
    <r>
      <t xml:space="preserve">ESTRUCTURA FINANCIERA PRESUPUESTADA  
</t>
    </r>
    <r>
      <rPr>
        <sz val="11"/>
        <color indexed="10"/>
        <rFont val="Calibri"/>
        <family val="2"/>
      </rPr>
      <t xml:space="preserve">en correlación y congruencia con el anexo 6
ESTRUCTURA FINANCIERA  MODIFICADA </t>
    </r>
  </si>
  <si>
    <r>
      <t xml:space="preserve">ESTRUCTURA FINANCIERA  EJERCIDA    </t>
    </r>
    <r>
      <rPr>
        <sz val="11"/>
        <color indexed="10"/>
        <rFont val="Calibri"/>
        <family val="2"/>
      </rPr>
      <t xml:space="preserve">(momento devengado)
en correlación y congruencia con el anexo 6 
ESTRUCTURA FINACIERA FINAL  </t>
    </r>
  </si>
  <si>
    <r>
      <t xml:space="preserve">ESTRUCTURA FINACIERA POR EJERCER    
</t>
    </r>
    <r>
      <rPr>
        <sz val="11"/>
        <color indexed="10"/>
        <rFont val="Calibri"/>
        <family val="2"/>
      </rPr>
      <t xml:space="preserve">en correlación y congruencia con el anexo 6 
POR EJERCER </t>
    </r>
  </si>
  <si>
    <t>PARTICULARES/OTROS</t>
  </si>
  <si>
    <t>LIC. VÍCTOR MANUEL MANRÍQUEZ GONZÁLEZ</t>
  </si>
  <si>
    <t>LIC. GENARO CAMPOS GARCÍA</t>
  </si>
  <si>
    <t>DEL 01 DE ENERO AL 31 DE DICIEMBRE DEL AÑO  2018</t>
  </si>
  <si>
    <t>M.G.P. Y L.D. JESÚS MARIANO TORRES SANTOYO</t>
  </si>
  <si>
    <t>REHABILITACIÓN DE LA RED DE DRENAJE SANITARIO EN LA CALLE RIO OBI ENTRE LAS CALLES EMILIANO ZAPATA Y RIO RIN DE LA COL. RIO VERDE. EN URUAPAN MICHOACAN</t>
  </si>
  <si>
    <t>CONSTRUCCION DE COMEDOR ESCOLAR EN EL JARDIN DE NIÑOS ESTEFANIA CASTAÑEDA, DE LA COLONIA VALLE DORADO, EN URUAPAN MICHOACAN</t>
  </si>
  <si>
    <t>CONSTRUCCION DE RED DE AGUA POTABLE Y  DRENAJE SANITARIO EN LA CALLE AGUSTIN MELGAR ENTRE LAS CALLES FERNANDO MONTES DE OCA Y JESUS GARCIA. Y EN LA CALLE JESUS GARCIA, ENTRE LAS CALLES LIBERTAD Y JUAN DE LA BARRERA DE LA COL. BARRIO DE SAN PEDRO</t>
  </si>
  <si>
    <t>PRIMERA ETAPA DEL COLECTOR DE LA CALLE AGUSTIN MELGAR EN LA COLONIA BARRIO DE SAN PEDRO</t>
  </si>
  <si>
    <t>CONSTRUCCION DE PAVIMENTO CON CONCRETO HIDRAULICO EN LA CALLE AGUSTIN MELGAR ENTRE LAS CALLES FERNANDO MONTES DE OCA Y JESUS GARCIA. Y EN LA CALLE JESUS GARCIA, ENTRE LAS CALLES LIBERTAD Y JUAN DE LA BARRERA DE LA COL. BARRIO DE SAN PEDRO</t>
  </si>
  <si>
    <t>AMPLIACION DE RED DE DRENAJE SANITARIO EN LA COLONIA 20 DE NOVIEMBRE, EN EL MUNICIPIO DE URUAPAN MICHOACAN</t>
  </si>
  <si>
    <t>CONSTRUCCIÓN DE DRENAJE SANITARIO DE LAS CALLES SAN PEDRO (ENTRE LAS CALLES  SAN MARTIN Y LAGO DE SAN MARCOS) SAN JOSÉ ENTRE LAS CALLES JUAN PABLO Y LAGO DE SAN MARCOS Y SAN ISIDRO ENTRE LAS CALLES SAN MARTIN Y LAGO DE SAN MARCOS DE LA COL. SAN LUIS</t>
  </si>
  <si>
    <t>“AMPLIACION DE LA RED DE DRENAJE SANITARIO EN LAS CALLES CALLEJON MONTES OREOS, CANAN, MONTE SINAHI, BELEM Y CAMINO A LOS GARCIA”, EN LA CIUDAD DE URUAPAN MICHOACAN,</t>
  </si>
  <si>
    <t>QUINTA ETAPA DE RECONSTRUCCION DE LA CASA COMUNITARIA DE JUCUTACATO</t>
  </si>
  <si>
    <t>SEXTA ETAPA DE CONSTRUCCION DEL ALBERGUE NAZARETH DE JUCUTACATO</t>
  </si>
  <si>
    <t>CONSTRUCCION DE AULA EN EL CENTRO INICIAL REY TARIACURI DE LA COMUNIDAD DE ANGAHUAN EN EL MUNICIPIO DE URUAPAN MICHOACAN</t>
  </si>
  <si>
    <t>ANGAHUAN</t>
  </si>
  <si>
    <t>ADJUDICACION DIRECTA</t>
  </si>
  <si>
    <t>DEL 01 DE ENERO AL 31 DE DICIEMBRE DEL AÑO  2019</t>
  </si>
  <si>
    <t>SUBESTACION ELECTRICA PARA EL REFUGIO DE LA MUJER VIOLENTADA</t>
  </si>
  <si>
    <t>CONSTRUCCIÓN DE PAVIMENTO CON CONCRETO HIDRAULICO EN LA AVENIDA QUIRINDAVARA ENTRE LAS CALLES CURIATA E ITZI DE COLONIA QUIRINDAVARA</t>
  </si>
  <si>
    <t>CONEXIÓN ELECTRICA DE PANELES SOLARES EN EL MERCADO LA MORA</t>
  </si>
  <si>
    <t>CONSTRUCCION DE CICLOVIA EN EL LIBRAMIENTO ORIENTE DE LA CIUDAD DE URUAPAN MICHOACAN</t>
  </si>
  <si>
    <t>CONSTRUCCIÓN DE PAVIMENTO CON CONCRETO HIDRÁULICO DE LA CALLE GUADALUPE VICTORIA SUR EN LA LOCALIDAD DE JUCUTACATO MUNICIPIO DE URUAPAN MICHOACÁN</t>
  </si>
  <si>
    <t>SUBESTACION ELECTRICA E INSTALACION ELECTRICA INTERIOR DE CASA PAMAR</t>
  </si>
  <si>
    <t>CONSTRUCCIÓN DE BARDA PERIMETRAL EN LA ESCUELA PRIMARIA JUAN DE LA BARRERA EN LA CALLE PESCA DE LA COL. GRANJAS DE BELLA VISTA EN URUAPAN MICHOACAN</t>
  </si>
  <si>
    <t>MEJORAMIENTO DE LA BARDA PERIMETRAL DE LA ESCUELA PRIMARIA MANUEL OCARANZA DE LA COLONIA RAMÓN FARIAS EN URUAPAN, MICHOACÁN</t>
  </si>
  <si>
    <t>RED DE AGUA POTABLE EN LA CALLE ESCUINAPA, COLONIA JARDINES DEL PEDREGAL, URUAPAN MICH.</t>
  </si>
  <si>
    <t>CONSTRUCCIÓN DE BARDA PERIMETRAL EN ESCUELA CLARA CORDOBA MORAN, DE LA COLONIA CLARA CORDOBA EN URUAPAN, MICHOACÁN</t>
  </si>
  <si>
    <t>MEJORAMIENTO DE LA TECHUMBRE DE LA ESCUELA PRIMARIA DE LA LOCALIDAD DE CUTZATO MUNICIPIO DE URUAPAN MJCHOACÁN</t>
  </si>
  <si>
    <t>CONSTRUCCION DE TECHADO EN AREAS DE IMPARTICION DE EDUCACION FISICA EN ESCUELA PRIMARIA LIC. EDUARDO RUIZ, EN COL. CENTRO EN EL MUNICIPIO DE URUAPAN, MICHOACAN</t>
  </si>
  <si>
    <t>MEJORAMIENTO DE MODULOS SANITARIOS DEL JARDIN DE NIÑOS GENERAL LAZARO CARDENAS DEL RIO DEL BARRIO DE SAN JUAN BAUTISTA EN URUAPAN MICHOACAN</t>
  </si>
  <si>
    <t>ALCANTARILLADO SANITARIO Y AGUA POTABLE EN CALLE BOMBIX MORI, COLONIA MONARCA, EN URUAPAN, MICHOACÁN</t>
  </si>
  <si>
    <t>REHABILITACIÓN DE  DRENAJE SANITARIO EN LA CALLE LEO ENTRE LAS CALLES VIRGO Y CAMINO VIEJO A TEJERÍAS DE LA COL. IGNACIO GÓMEZ CERVANTES EN URUAPAN MICHOACAN</t>
  </si>
  <si>
    <t>ALCANTARILLADO SANITARIO EN LAS CALLES FRANCISCO MARQUEZ, JUAN ESCUTIA, FERNANDO MONTES DE OCA Y PRIVADA PLUTARCO ELLAS CALLES, COLONIA SAN LUIS 1</t>
  </si>
  <si>
    <t>CONSTRUCCION DE TECHUMBRE EN LA UNIDAD DEPORTIVA DE LA LOCALIDAD DE SANTA ANA ZIROSTO EN EL MUNICIPIO DE URUAPAN MICHOACAN</t>
  </si>
  <si>
    <t>CONSTRUCCION DE PAVIMENTO CON CONCRETO HIDRAULICO DE LA CALLE TULIPAN ENTRE LAS CALLES CAMINO VIEJO A TEJERIAS Y PALMAS DE LA COL. SAN ISIDRO EN URUAPAN MICHOACAN</t>
  </si>
  <si>
    <t>CONSTRUCCION DE RED DE AGUA POTABLE Y DRENAJE SANITARIO DE LA CALLE MARTA REYES EN LA COLONIA CLARA CORDOBA EN URUAPAN MICHOACAN</t>
  </si>
  <si>
    <t>CONSTRUCCION DE RED DE AGUA POTABLE Y DRENAJE SANITARIO,  EN LA CALLE KUTA ENTRE LA CARRETERA URUAPAN SAN JUAN NUEVO Y LA CALLE EN JUATA EL FRACCIONAMIENTO SAN PABLO EN URUAPAN MICHOACAN</t>
  </si>
  <si>
    <t>AMPLIACIÓN DE PAVIMENTACIÓN DE LA CALLE VASCO DE QUIROGA EN LA COMUNIDAD DE SANTA ANA ZIROSTO, MUNICIPIO DE URUAPAN, MICHOACÁN</t>
  </si>
  <si>
    <t>CONSTRUCCIÓN DE RED DE ALCANTARILLADO PLUVIAL EN LA AVENIDA SAN FRANCISCO EN LA ZONA ORIENTE DE LA CIUDAD DE URUAPAN, MICHOACÁN</t>
  </si>
  <si>
    <t>PAVIMENTACIÓN CON CONCRETO HIDRÁULICO EN EL CARRIL DE ACCESO A LA CALLE NORTE, COL. QUIRINDAVARA EN LA LOCALIDAD DE URUAPAN MICHOACÁN</t>
  </si>
  <si>
    <t>CONSTRUCCIÓN DE LA SEGUNDA ETAPA DE PAVIMENTACIÓN CON CONCRETO HIDRÁULICO DE LA CALLE GUADALUPE VICTORIA SUR EN LA LOCALIDAD DE JUCUTACATO MUNICIPIO DE URUAPAN, MICHOACÁN</t>
  </si>
  <si>
    <t>CONSTRUCCION DE RED AGUA POTABLE Y DRENAJE SANITARIO CALLE RIO LERMA”, EN LA COLONIA ARROYO COLORADO DE LA CIUDAD DE URUAPAN MICHOACAN</t>
  </si>
  <si>
    <t>“REHABILITACION DE LA RED DE AGUA POTABLE Y DRENAJE SANITARIO DE LA CALLE TULIPAN ENTRE LAS CALLES CAMINO VIEJO Y PALMAS”, EN LA CIUDAD DE URUAPAN MICHOACAN</t>
  </si>
  <si>
    <t>AMPLIACIÓN DE ELECTRIFICACIÓN EN SAN LORENZO BARRIO DE SAN JOSÉ SALIDA A LOS REYES.</t>
  </si>
  <si>
    <t>AMPLIACIÓN DE ELECTRIFICACIÓN EN C. DIAMANTE Y CANTERA EN LA COL. LA QUEBRADORA</t>
  </si>
  <si>
    <t>AMPLIACIÓN DE ELECTRIFICACIÓN EN CAMINO VIEJO A LA FUNDICIÓN EN LA COL. SAN JUAN EVANGELISTA</t>
  </si>
  <si>
    <t>AMPLIACIÓN DE ELECTRIFICACIÓN EN AVENIDA DEL SALVADOR Y JESÚS H. LÁZARO EN COL. SAN JUAN EVANGELISTA.</t>
  </si>
  <si>
    <t>AMPLIACIÓN DE ELECTRIFICACIÓN EN PRIVADA DE JESÚS GALLARDO EN COL. SAN JUAN EVANGELISTA</t>
  </si>
  <si>
    <t>AMPLIACIÓN DE ELECTRIFICACIÓN EN EMILIANO ZAPATA EN COL. SAN JUAN EVANGELISTA</t>
  </si>
  <si>
    <t>AMPLIACIÓN DE ELECTRIFICACIÓN EN FRANCISCO CHAPINA EN COL. SAN JUAN EVANGELISTA</t>
  </si>
  <si>
    <t>AMPLIACIÓN DE ELECTRIFICACIÓN EN MIGUEL HUITZACUA EN COL. SAN JUAN EVANGELISTA</t>
  </si>
  <si>
    <t>AMPLIACIÓN DE ELECTRIFICACIÓN EN CAPACUARO POR LA CLÍNICA</t>
  </si>
  <si>
    <t>AMPLIACIÓN DE ELECTRIFICACIÓN EN CAPACUARO SALIDA A QUINCEO</t>
  </si>
  <si>
    <t>URUAPAN</t>
  </si>
  <si>
    <t>JUCUTACATO</t>
  </si>
  <si>
    <t>CUTZATO</t>
  </si>
  <si>
    <t>SANTA ANA ZIROSTO</t>
  </si>
  <si>
    <t>CAPACUARO</t>
  </si>
  <si>
    <t>INVITACIÓN RESTRINGIDA</t>
  </si>
  <si>
    <t>613. CONSTRUCCION DE OBRAS PARA EL ABASTECIMIENTO DE AGUA, PETROLEO, GAS, ELECTRICIDAD Y TELECOMUNICACIONES</t>
  </si>
  <si>
    <t>614. DIVISIÓN DE TERRENOS Y CONSTRUCCIÓN DE OBRAS DE URBANIZACIÓN</t>
  </si>
  <si>
    <t>612. EDIFICACIÓN NO HABITACIONAL</t>
  </si>
  <si>
    <t>75/80 ML</t>
  </si>
  <si>
    <t>60/48 M2</t>
  </si>
  <si>
    <t>90/76 M2</t>
  </si>
  <si>
    <t>40/124 ML</t>
  </si>
  <si>
    <t>600/287 ML</t>
  </si>
  <si>
    <t>800/2255.50 M2</t>
  </si>
  <si>
    <t>175//198 ML</t>
  </si>
  <si>
    <t>260/244 ML</t>
  </si>
  <si>
    <t>200/116 ML</t>
  </si>
  <si>
    <t>350/1 ELECTRIFICACIÓN</t>
  </si>
  <si>
    <t>185/300 ML</t>
  </si>
  <si>
    <t>350/712.5 ML</t>
  </si>
  <si>
    <t>900/357.87 M2</t>
  </si>
  <si>
    <t>140/1 ALBERGUE</t>
  </si>
  <si>
    <t>1000/525 M2</t>
  </si>
  <si>
    <t>900/240. 23 M2</t>
  </si>
  <si>
    <t>200/1 ELECTRIFICACIÓN</t>
  </si>
  <si>
    <t>200/1020 M2</t>
  </si>
  <si>
    <t>3500/1 OBRA</t>
  </si>
  <si>
    <t>450/554.40 M2</t>
  </si>
  <si>
    <t>200/1 OBRA</t>
  </si>
  <si>
    <t>500/834.1 M2</t>
  </si>
  <si>
    <t>500/267.05  M2</t>
  </si>
  <si>
    <t>500/48 ML</t>
  </si>
  <si>
    <t>200/99.8 M2</t>
  </si>
  <si>
    <t>400/8.78 M2</t>
  </si>
  <si>
    <t>500/439.90 M2</t>
  </si>
  <si>
    <t>50/23 M2</t>
  </si>
  <si>
    <t>150/91 ML</t>
  </si>
  <si>
    <t>300/86 ML</t>
  </si>
  <si>
    <t>1000/569 ML</t>
  </si>
  <si>
    <t>1000/425 M2</t>
  </si>
  <si>
    <t>900/1216.26 M2</t>
  </si>
  <si>
    <t>500/112ML</t>
  </si>
  <si>
    <t xml:space="preserve">500/814.17 </t>
  </si>
  <si>
    <t>100/83 ML</t>
  </si>
  <si>
    <t>800/549 ML</t>
  </si>
  <si>
    <t>100/265 ML</t>
  </si>
  <si>
    <t>305/916 ML</t>
  </si>
  <si>
    <t>54/126 ML</t>
  </si>
  <si>
    <t>35/80 ML</t>
  </si>
  <si>
    <t>200/445 ML</t>
  </si>
  <si>
    <t>30/60 ML</t>
  </si>
  <si>
    <t>39/90 ML</t>
  </si>
  <si>
    <t>38/88 ML</t>
  </si>
  <si>
    <t>32/268 ML</t>
  </si>
  <si>
    <t>CONSTRUCCIÓN DE PAVIMENTO CON CONCRETO HIDRÁULICO DE LA CALLE ARIES (ENTRE LAS CALLES NICOLÁS ROMERO Y LIBRA) DE LA COL. LINDA VISTA EN URUAPAN MICHOACAN</t>
  </si>
  <si>
    <t>CONSTRUCCIÓN DE LA PRIMERA ETAPA DEL PARQUE URBANO</t>
  </si>
  <si>
    <t>CONSTRUCCION PAVIMENTO CON CONCRETO HIDRAULICO DE LA CALLE MARTA REYES EN LA COLONIA CLARA CORDOBA EN URUAPAN MICHOACAN</t>
  </si>
  <si>
    <t>CONSTRUCCION DE MODULOS SANITARIOS EN LA PRESA DE SANTA CATARINA</t>
  </si>
  <si>
    <t>REHABILITACIÓN DE LA PLAZA PRINCIPAL DE LA LOCALIDAD DE NUEVO ZIROSTO EN EL MUNICIPIO DE URUAPAN MICHOACÁN</t>
  </si>
  <si>
    <t>NUEVO ZIROSTO</t>
  </si>
  <si>
    <t>CONSTRUCCION DE 1 AULA EN LA TELESECUNDARIA DE LA LOCALIDAD DE SAN MARCOS EN EL MUNICIPIO DE URUAPAN MICHOACAN</t>
  </si>
  <si>
    <t>SAN MARCOS</t>
  </si>
  <si>
    <t>MEJORAMIENTO DE MODULOS SANITARIOS EN EL PREESCOLAR NIÑOS HEROES DE LA COLONIA AMPLIACION RUBEN JARAMILLO EN URUAPAN MICHOACAN</t>
  </si>
  <si>
    <t>CONSTRUCCIÓN DE MÓDULOS SANITAROS DEL CENTRO PREESCOLAR DE EDUCACIÓN INDÍGENA LEONA VICARIO DE LA COLONIA EL MILAGRO EN URUAPAN MICHOACAN</t>
  </si>
  <si>
    <t>CONSTRUCCION DE DRENAJE PLUVIAL EN LA CALLE EMILIANO ZAPATA ENTRE LAS CALLES MIGUEL HIDALGO Y NOGAL EN LA COLONIA ELIAS PEREZ AVALOS</t>
  </si>
  <si>
    <t>ALCANTARILLADO PLUVIAL EN LAS CALLES VENUS, MINA DE PLATA Y MINA DE ORO, COLONIA SAN JOSE DE LA MINA</t>
  </si>
  <si>
    <t>CONSTRUCCIÓN DE RED DE ALCANTARILLADO PLUVIAL EN LA CALLE FELIPE ZUÑIGA EN LA COLONIA MAGISTERIAL</t>
  </si>
  <si>
    <t>CONSTRUCCIÓN DE LA BARDA PERIMETRAL DE LA ESCUELA PRIMARIA TATA VASCO, EN LA COLONIA LOMAS DEL ROSARIO, EN URUAPAN MICHOACÁN</t>
  </si>
  <si>
    <t>CONSTRUCCION DE MODULOS SANITARIOS DEL JARDIN DE NIÑOS MARTIN GONZALEZ VAZQUEZ DEL FRACCIONAMIENTO EL MIRADOR, URUAPAN MICHOACAN</t>
  </si>
  <si>
    <t>CONSTRUCCIÓN DE DRENAJE SANITARIO EN LA  CALLE REFORMA EN LA COMUNIDAD DE CAPACUARO</t>
  </si>
  <si>
    <t>ALCANTARILLADO SANITARIO EN LA CALLE VENUSTIANO CARRANZA, EN LA COMUNIDAD DE CALTZONTZIN, URUAPAN MICHOACÁN</t>
  </si>
  <si>
    <t>CALTZONTZIN</t>
  </si>
  <si>
    <t>MEJORAMIENTO DE AULA EN LA ESCUELA MELCHOR OCAMPO UBICADA EN LA CALLE MANUEL PÉREZ CORONADO ESQUINA CON LA AVENIDA LATINOAMERICANA COLONIA VISTA HERMOSA URUAPAN MICHOACÁN</t>
  </si>
  <si>
    <t>ALCANTARILLADO PLUVIAL CALLE MARIANO OLIVO Y CALLE SAGITARIO, COLONIA SAN JUAN EVANGELISTA</t>
  </si>
  <si>
    <t>CONSTRUCCIÓN DE UN AULA EN LA ESCUELA PRIMARIA PÚBLICA “LA CORREGIDORA” DE LA COMUNIDAD DE SANTA ANA ZIROSTO EN EL MUNICIPIO DE URUAPAN, MICHOACÁN</t>
  </si>
  <si>
    <t>CONSTRUCCIÓN DE RED DE ALUMBRADO PÚBLICO EN “CALLE 2”, ENTRE PROLONGACIÓN NARDO Y FLOR DE LOTO, COLONIA, FRACC. TOREO EL BAJO, EN EL MUNICIPIO DE URUAPAN, MICHOACÁN</t>
  </si>
  <si>
    <t>REHABILITACIÓN DE DRENAJE SANITARIO EN LA CALLE TARIACURI EN LA COMUNIDAD CALTZONTZIN</t>
  </si>
  <si>
    <t>ALCANTARILLADO SANITARIO Y AGUA POTABLE EN CALLE HIDALGO, EN LA COMUNIDAD DE JICALAN, MUNICIPIO DE URUAPAN, MICHOACÁN</t>
  </si>
  <si>
    <t>JICALÁN (LA PINERITA)</t>
  </si>
  <si>
    <t>CONSTRUCCIÓN DE RED DE ALCANTARILLADO SANITARIO EN LA CALLE NIÑOS HÉROES EN LA TENENCIA DE JICALAN</t>
  </si>
  <si>
    <t>CONSTRUCCIÓN DE AULA EN LA ESCUELA PRIMARIA MIGUEL HIDALGO DE LA COMUNIDAD DEL SABINO EN EL MUNICIPIO DE URUAPAN, MICHOACÁN</t>
  </si>
  <si>
    <t>CONSTRUCCIÓN DE BARDA PERIMETRAL EN EL JARDÍN DE NIÑOS VICENTE SUÁREZ DE LA LOCALIDAD DE SANTA ROSA EN EL MUNICIPIO DE URUAPAN, MICHOACÁN</t>
  </si>
  <si>
    <t>REHABILITACIÓN DE DRENAJE SANITARIO  EN LA CALLE  TARIACURI SEGUNDA ETAPA, EN  LA LOCALIDAD DE CALZONTZLN, EN EL MUNICIPIO DE URUAPAN MICHOACÁN</t>
  </si>
  <si>
    <t>CONSTRUCCIÓN DE PAVIMENTO DE CONCRETO HIDRÁULICO DE LA CALLE ENCINO, EN EN LA COLONIA LA PRADERA EN URUAPAN MICHOACÁN</t>
  </si>
  <si>
    <t>CONSTRUCCIÓN DE DRENAJE SANITARIO EN LA CALLE MARAVILLAS Y CALLE UNO DE LA COL. ENRIQUE RAMÍREZ EN URUAPAN, MICHOACÁN</t>
  </si>
  <si>
    <t>EL SABINO</t>
  </si>
  <si>
    <t>CONSTRUCCION DE UN AULA EL PREESCOLAR 13 DE JUNIO DE LA COMUNIDAD DE SAN LORENZO EN EL MUNICIPIO DE URUAPAN MICHOACAN</t>
  </si>
  <si>
    <t>SAN LORENZO</t>
  </si>
  <si>
    <t>REHABILITACION DE LA LINEA DE DRENAJE SANITARIO EN LA CALLE ROSALIO LÓPEZ EN LA COLONIA TEJERÍAS</t>
  </si>
  <si>
    <t>LINEA DE CONDUCCION POR BOMBEO DE AGUA POTABLE DE MANANTIAL YERBABUENA A TANQUE RODILLA DEL DIABLO Y DEL TANQUE RODILLA DEL DIABLO A CARGADERO DE PIPAS, EN EL PARQUE NACIONAL</t>
  </si>
  <si>
    <t>CONSTRUCCIÓN DE TECHUMBRE EN ÁREA DE IMPARTICION DE EDUCACIÓN FÍSICA EN ESCUELA PREPARATORIA LIC. EDUARDO RUÍZ EN URUAPAN, MICH.</t>
  </si>
  <si>
    <t>MEJORAMIENTO DEL ESTADIO DE FUTBOL DE LA UNIDAD DEPORTIVA HERMANOS LÓPEZ RAYÓN DE LA CIUDAD DE URUAPAN MICHOACÁN</t>
  </si>
  <si>
    <t>LINEA DE ALIMENTACIÓN, LINEA DE BOMBEO, RED FALTANTE DE DISTRIBUCIÓN DE AGUA POTABLE, EQUIPO DE BOMBEO, E INSTALACIÓN ELÉCTRICA EN LA COLONIA LA  LOMA, EN URUAPAN, MICH.</t>
  </si>
  <si>
    <t>CONSTRUCCIÓN DE LA LINEA DE AGUA  POTABLE Y DRENAJE SANITARIO EN LA CALLE PRINCIPAL DE LA COLONIA ARROYO COLORADO</t>
  </si>
  <si>
    <t>REHABILITACION DE PLANTA TRATADORA DE AGUAS RESIDUALES SANTA BARBARA, COL. LOMAS DE PALMIRA EN URUAPAN MICHOACAN</t>
  </si>
  <si>
    <t>CONSTRUCCIÓN DE TECHUMBRE EN EL ÁREA DE IMPARTICIÓN DE EDUCACIÓN FÍSICA DE LA ESCUELA PRIMARIA LÁZARO CÁRDENAS, EN EL MUNICIPIO DE URUAPAN MICHOACÁN</t>
  </si>
  <si>
    <t>ALCANTARILLADO SANITARIO, AGUA POTABLE EN CALLE AMADO NERVO, ENTRE CALLE CAMINO REAL E IGNACIO MANUEL ALTAMIRANO, COLONIA VILLAS DEL SOL, URUAPAN, MICHOACÁN</t>
  </si>
  <si>
    <t>CONSTRUCCIÓN DE RED DE DRENAJE SANITARIO EN LAS CALLES MANUEL ACUÑA, RUBEN ROMERO, AMADO NERDO E IGNACIO RAMIRES EN LA COLONIA PROGRESO SOCIAL</t>
  </si>
  <si>
    <t>ALCANTARILLADO SANITARIO EN CALLES TEPALCATEPEC, CEDRO, EUCALIPTO, AGUACATE, COLONIA LOMA BONITA</t>
  </si>
  <si>
    <t>CONSTRUCCIÓN DE CANCHA MULTIDEPORTIVA DE LA COMUNIDAD DE JICALAN EN EL MUNICIPIO DE URUAPAN MICHOACÁN</t>
  </si>
  <si>
    <t>CONSTRUCCIÓN DE TECHUMBRE EN EL ÁREA DE EDUCACIÓN FÍSICA DE LA ESCUELA PRIMARIA ENRIQUE GONZÁLEZ MARTÍNEZ DE LA LOCALIDAD DE CHERANGUERÁN EN EL MUNICIPIO DE URUAPAN MICHOACÁN</t>
  </si>
  <si>
    <t>CONSTRUCCIÓN DE TECHUMBRE EN EL ÁREA DE IMPARTICIÓN DE EDUCACIÓN FÍSICA DE LA ESCUELA SECUNDARIA TÉCNICA NO. 78 EN LA LOCALIDAD DE CAPACUARO, EN EL MUNICIPIO DE URUAPAN, MICHOACÁN</t>
  </si>
  <si>
    <t>REHABILITACIÓN DE DRENAJE SANITARIO EN LA COMUNIDAD DE ANGAHUAN</t>
  </si>
  <si>
    <t>CONSTRUCCIÓN DE TECHUMBRE EN EL ÁREA DE EDUCACIÓN FÍSICA DE LA ESCUELA PRIMARIA FCO. I. MADERO EN LA COMUNIDAD DE SAN MARCOS MUNICIPIO DE URUAPAN, MICHOACÁN</t>
  </si>
  <si>
    <t>CHERANGUERÁN</t>
  </si>
  <si>
    <t>CAPÁCUARO</t>
  </si>
  <si>
    <t>CONSTRUCCIÓN DE PAVIMENTO CON CONCRETO HIDRÁULICO, EN EL ACCESO PRINCIPAL DEL FRACCIONAMIENTO SAN PABLO DE LA LOCALIDAD DE JICALAN EN EL MUNICIPIO DE URUAPAN MICHOACÁN</t>
  </si>
  <si>
    <t>ALCANTARILLADO SANITARIO Y RED DE AGUA POTABLE EN LA CALLE IGNACIO ALLENDE, COLONIA LÁZARO CÁRDENAS, EN URUAPAN, MICHOACÁN</t>
  </si>
  <si>
    <t>REHABILITACIÓN DEL AUDITORIO DEPORTIVO EN LA COMUNIDAD DEL SABINO MUNICIPIO DE URUAPAN, MICHOACÁN</t>
  </si>
  <si>
    <t>CONSTRUCCIÓN DE PAVIMENTO DE CONCRETO HIDRÁULICO DE LA CALLE VICENTE GUERRERO, EN LA COMUNIDAD DE JUCUTACATO, EN URUAPAN, MICHOACÁN</t>
  </si>
  <si>
    <t>CONSTRUCCIÓN DE ALUMBRADO PÚBLICO EN LA LOCALIDAD SAN LORENZO, EN EL MUNICIPIO DE URUAPAN, MICHOACÁN</t>
  </si>
  <si>
    <t>REHABILITACIÓN DE LA BIBLIOTECA PÚBLICA EN LA COMUNIDAD DE JUCUTACATO, MUNICIPIO DE URUAPAN, MICHOACÁN</t>
  </si>
  <si>
    <t>CONSTRUCCIÓN DE BARDA PERIMETRAL EN LA ESCUELA PRIMARIA BÉNITO JUÁREZ, DE LA COMUNIDAD DE NVO. ZIROSTO, MUNICIPIO DE URUAPAN, MICHOACÁN</t>
  </si>
  <si>
    <t>CONSTRUCCION DE PAVIMENTO HIDRAULICO  DE LA CALLE PRIVADA DE CARLOS SALAZAR LA COLONIA PLAN DE AYALA, MUNCIPIO DE URUAPAN MICHOACÁN</t>
  </si>
  <si>
    <t>JUCUTÁCATO</t>
  </si>
  <si>
    <t>CONSTRUCCIÓN DE PAVIMENTO CON CONCRETO HIDRÁULICO DE LA CALLE ROSALIO LÓPEZ  ENTRE CALLES JOSE ESTRADA V. Y ANTONIO VALDIVIA DE LA LOCALIDAD DE TEJERÍAS EN EL MUNICIPIO DE URUAPAN MICHOACAN</t>
  </si>
  <si>
    <t>TEJERÍAS (TEJERÍAS DE SANTA CATARINA)</t>
  </si>
  <si>
    <t>CONSTRUCCION DE TECHUMBRE EN AREA DE EDUCACION FISICA DE LA ESCUELA PRIMARIA DE LA LOCALIDAD DE  SAN SALVADOR COMBUTZIO DEL MUNICIPIO DE URUAPAN MICHOACAN</t>
  </si>
  <si>
    <t>CONSTRUCCION DE PAVIMENTO CONCRETO HIDRAULICO EN LA CALLE RIO LERMA DE LA LOCALIDAD DE ARROYO COLORADO EN URUAPAN MICHOACAN</t>
  </si>
  <si>
    <t>CONSTRUCCIÓN DE ALCANTARILLADO PLUVIAL “LA CEDRERA”, PRIMERA ETAPA, EN URUAPAN MICHOACÁN</t>
  </si>
  <si>
    <t>SAN SALVADOR COMBUTZIO</t>
  </si>
  <si>
    <t>LICITACIÓN PUBLICA</t>
  </si>
  <si>
    <t>CONTRUCCION DE PRIMERA ETAPA DE MODULOS PARA OFICINAS ADMINISTRATIVAS DEL H. AYUNTAMIENTO UBICADAS EN CALLE CHABACANO ESQUINA CON CAMINO REAL A SANTA CATARINA EN EL MUNICIPIO DE URUAPAN MICHOACAN.</t>
  </si>
  <si>
    <t>REHABILITACION DE ALCANTARILLADO SANITARIO EN LA COLONIA FOVISSSTE EN LA LOCALIDAD DE URUAPAN, MUNICIPIO DE URUAPAN MICHOACAN</t>
  </si>
  <si>
    <t>INVITACION RESTRINGIDA</t>
  </si>
  <si>
    <t>AMPLIACIÓN DE ELECTRIFICACIÓN EN CALLE FRAY PEDRO DE GANTE EN CORUPO</t>
  </si>
  <si>
    <t>AMPLIACIÓN DE ELECTRIFICACIÓN EN CONOCIDO EL MANGUITO</t>
  </si>
  <si>
    <t>AMPLIACIÓN DE ELECTRIFICACIÓN EN CALLE TAURO EN LA COL. LOS ENCINOS</t>
  </si>
  <si>
    <t>CORUPO</t>
  </si>
  <si>
    <t>EL MANGUITO</t>
  </si>
  <si>
    <t>AMPLIACIÓN DE ELECTRIFICACIÓN EN PRIVADA DE ANILLO DE CIRCUNVALACIÓN EN LA COL. LA QUINTA</t>
  </si>
  <si>
    <t>AMPLIACIÓN DE ELECTRIFICACIÓN EN ANDADOR CORUPO EN COL. LOMAS DEL ROSARIO</t>
  </si>
  <si>
    <t>AMPLIACIÓN DE ELECTRIFICACIÓN EN TERCERA PRIVADA DE ORIENTE EN LA COLONIA CASA DEL NIÑO</t>
  </si>
  <si>
    <t>AMPLIACIÓN DE ELECTRIFICACIÓN EN COLONIA LA CORTINA 3</t>
  </si>
  <si>
    <t>AMPLIACIÓN DE ELECTRIFICACIÓN EN CALLE RÍO AMAZONAS, 7O ANDADOR DE RIO BRAVO, 7A PRIV. DE RÍO NILO.</t>
  </si>
  <si>
    <t>AMPLIACIÓN DE ELECTRIFICACIÓN EN BENJAMÍN HILL, ROQUE GONZÁLEZ Y GABRIEL ZAPATA EN COL. ZAPATISTA</t>
  </si>
  <si>
    <t>AMPLIACIÓN DE ELECTRIFICACIÓN EN PINO Y PINABETE EN LA COL. REAL DE LOS PINOS</t>
  </si>
  <si>
    <t>AMPLIACIÓN DE ELECTRIFICACIÓN EN PUERTO DE MANZANILLO, VERACRUZ VALLARTA Y L. CÁRDENAS EN LA COL. EL PUERTO 2• SECCIÓN.</t>
  </si>
  <si>
    <t>AMPLIACIÓN DE ELECTRIFICACIÓN EN CALLE SABINO EN LA COL. LLANOS DE SANTA CATARINA</t>
  </si>
  <si>
    <t>AMPLIACIÓN DE ELECTRIFICACIÓN EN IGNACIO RAMIREZ, JUSTO SIERRA, AMADO NERVO Y ALFONSO REYES EN LA COL. PROGRESO SOCIAL</t>
  </si>
  <si>
    <t>AMPLIACIÓN DE ELECTRIFICACIÓN EN PROL. BENITO JUÁREZ EN LA COL. LOMAS DE ZUMPIMITO</t>
  </si>
  <si>
    <t>AMPLIACIÓN DE ELECTRIFICACIÓN EN GOLONDRINA Y GAVIOTA EN LA COL. LOMAS DE PALMIRA</t>
  </si>
  <si>
    <t>AMPLIACIÓN DE ELECTRIFICACIÓN EN CENZONTLE EN LA COL. LOS MIRADORES.</t>
  </si>
  <si>
    <t>AMPLIACIÓN DE ELECTRIFICACIÓN EN PRIVADA DE LAGUNA EN LA COL. LA PRADERA.</t>
  </si>
  <si>
    <t>TZINTZICÁTARO (EL ARENAL)</t>
  </si>
  <si>
    <t>AMPLIACIÓN DE ELECTRIFICACIÓN EN CALLE AZUCENA EN LA COL. LOS SAUCES</t>
  </si>
  <si>
    <t>AMPLIACIÓN DE ELECTRIFICACIÓN EN PRIVADA DE NOPAL, JARA, AMP. LA LOMA, LOMA ALTA, LA ESCONDIDA EN COL. LA LOMA</t>
  </si>
  <si>
    <t>AMPLIACIÓN DE ELECTRIFICACIÓN EN CONOCIDO RUMBO A LAS RUINAS DE SAN JUAN VIEJO</t>
  </si>
  <si>
    <t>1000/720 M2</t>
  </si>
  <si>
    <t>500/1 OBRA</t>
  </si>
  <si>
    <t>950/2000 M2</t>
  </si>
  <si>
    <t>500/190.00 M2</t>
  </si>
  <si>
    <t>30/76.00 M2</t>
  </si>
  <si>
    <t>10/15.00 M2</t>
  </si>
  <si>
    <t>30/24.00 M2</t>
  </si>
  <si>
    <t>250/5.00 ML</t>
  </si>
  <si>
    <t>150/3.50 ML</t>
  </si>
  <si>
    <t>250/165.00 ML</t>
  </si>
  <si>
    <t>350/143.46 M2</t>
  </si>
  <si>
    <t>25/8.80 M2</t>
  </si>
  <si>
    <t>500/114 ML</t>
  </si>
  <si>
    <t>575/102.50 ML</t>
  </si>
  <si>
    <t>45/1 AULA</t>
  </si>
  <si>
    <t>120/23 ML</t>
  </si>
  <si>
    <t>45/76 M2</t>
  </si>
  <si>
    <t>1000/190 ML</t>
  </si>
  <si>
    <t>550/227.50 ML</t>
  </si>
  <si>
    <t>500/191 ML</t>
  </si>
  <si>
    <t>500/109.50 ML</t>
  </si>
  <si>
    <t>150/67 M2</t>
  </si>
  <si>
    <t>300/156 ML</t>
  </si>
  <si>
    <t>1500/473.61 M2</t>
  </si>
  <si>
    <t>1000/86.50 ML</t>
  </si>
  <si>
    <t>500/225.50 ML</t>
  </si>
  <si>
    <t>1000/336 ML</t>
  </si>
  <si>
    <t>500/973.10 M2</t>
  </si>
  <si>
    <t>1000/271.64 M2</t>
  </si>
  <si>
    <t>400/614.40 ML</t>
  </si>
  <si>
    <t>1000/1378 ML</t>
  </si>
  <si>
    <t>100,000/1 OBRA</t>
  </si>
  <si>
    <t>500/295 M2</t>
  </si>
  <si>
    <t>500/281 ML</t>
  </si>
  <si>
    <t>500/401 ML</t>
  </si>
  <si>
    <t>1000/479.50 ML</t>
  </si>
  <si>
    <t>1500/510 M2</t>
  </si>
  <si>
    <t>1000/567 M2</t>
  </si>
  <si>
    <t>1000/828 M2</t>
  </si>
  <si>
    <t>1200/588.50 M2</t>
  </si>
  <si>
    <t>800/378.19 M2</t>
  </si>
  <si>
    <t>1500/987.75 M2</t>
  </si>
  <si>
    <t>1000/360.50 ML</t>
  </si>
  <si>
    <t>10,000/1 OBRA</t>
  </si>
  <si>
    <t>1500/648.57 M2</t>
  </si>
  <si>
    <t>2000/1,200 ML</t>
  </si>
  <si>
    <t>700/332 M2</t>
  </si>
  <si>
    <t>450/81.97 M2</t>
  </si>
  <si>
    <t>1500/1,133.10 M2</t>
  </si>
  <si>
    <t>800/915.12 M2</t>
  </si>
  <si>
    <t>350/540M2</t>
  </si>
  <si>
    <t>1000/7,310.73 M2</t>
  </si>
  <si>
    <t>1000/419.60 M2</t>
  </si>
  <si>
    <t>1000/103 M2</t>
  </si>
  <si>
    <t>1000/474 ML</t>
  </si>
  <si>
    <t>250/175.00 ML</t>
  </si>
  <si>
    <t>70/1048.00 ML</t>
  </si>
  <si>
    <t>70/82.00 ML</t>
  </si>
  <si>
    <t>60/77.00 ML</t>
  </si>
  <si>
    <t>70/86.00 ML</t>
  </si>
  <si>
    <t>25/30.00 ML</t>
  </si>
  <si>
    <t>300/394.00 ML</t>
  </si>
  <si>
    <t>150/217.00 ML</t>
  </si>
  <si>
    <t>80/75 ML</t>
  </si>
  <si>
    <t>224/224.00 ML</t>
  </si>
  <si>
    <t>250/634.00 ML</t>
  </si>
  <si>
    <t>60/83.00 ML</t>
  </si>
  <si>
    <t>150/253.00 ML</t>
  </si>
  <si>
    <t>80/200.00 ML</t>
  </si>
  <si>
    <t>90/159.00 ML</t>
  </si>
  <si>
    <t>50/68.00 ML</t>
  </si>
  <si>
    <t>50/61.00 ML</t>
  </si>
  <si>
    <t>80/101.00 ML</t>
  </si>
  <si>
    <t>1000/1007.00 ML</t>
  </si>
  <si>
    <t>1000/1853.00 ML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</si>
</sst>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&quot;$&quot;\ \ #,##0.00_-;\-&quot;$&quot;* #,##0.00_-;_-&quot;$&quot;* &quot;-&quot;_-;_-@_-"/>
    <numFmt numFmtId="177" formatCode="&quot;$&quot;#,##0.00"/>
    <numFmt numFmtId="178" formatCode="dd\-mm\-yy;@"/>
    <numFmt numFmtId="179" formatCode="d\-mmm\-yyyy"/>
    <numFmt numFmtId="180" formatCode="[$$-80A]#,##0.00"/>
    <numFmt numFmtId="181" formatCode="[$-80A]d&quot; &quot;mmmm&quot; &quot;yyyy;@"/>
    <numFmt numFmtId="182" formatCode="_-* #,##0.00\ [$€]_-;\-* #,##0.00\ [$€]_-;_-* &quot;-&quot;??\ [$€]_-;_-@_-"/>
    <numFmt numFmtId="183" formatCode="[$-80A]d&quot; de &quot;mmmm&quot; de &quot;yyyy;@"/>
    <numFmt numFmtId="184" formatCode="&quot;$&quot;* \ \ \ #,##0.00;\-&quot;$&quot;* \ \ \ #,##0.00"/>
    <numFmt numFmtId="185" formatCode="[$-C0A]d\-mmm\-yy;@"/>
    <numFmt numFmtId="186" formatCode="[$$-80A]#,##0.00;[Red]\-[$$-80A]#,##0.00"/>
    <numFmt numFmtId="187" formatCode="#,##0.0000"/>
    <numFmt numFmtId="188" formatCode="#,##0.00\ &quot;M3&quot;"/>
    <numFmt numFmtId="189" formatCode="#,##0.00\ &quot;M2&quot;"/>
    <numFmt numFmtId="190" formatCode="#,##0.00\ &quot;ML&quot;"/>
    <numFmt numFmtId="191" formatCode="#,##0.0000\ &quot;M2&quot;"/>
    <numFmt numFmtId="192" formatCode="0\+000.00"/>
    <numFmt numFmtId="193" formatCode="000"/>
    <numFmt numFmtId="194" formatCode="[$-C0A]d\ &quot;de&quot;\ mmmm\ &quot;de&quot;\ yyyy;@"/>
    <numFmt numFmtId="195" formatCode="0.0\ &quot;Días&quot;"/>
    <numFmt numFmtId="196" formatCode="#,##0&quot;ra.&quot;"/>
    <numFmt numFmtId="197" formatCode="#,##0&quot;da.&quot;"/>
    <numFmt numFmtId="198" formatCode="#,##0&quot;ta.&quot;"/>
    <numFmt numFmtId="199" formatCode="#,##0&quot;ma.&quot;"/>
    <numFmt numFmtId="200" formatCode="[$$-80A]#,##0.00;\-[$$-80A]#,##0.00"/>
    <numFmt numFmtId="201" formatCode="#,##0.00_ ;\-#,##0.00\ "/>
    <numFmt numFmtId="202" formatCode="#\ &quot;Millones&quot;\ #00\ &quot;Mil&quot;\ #00\ &quot;Pesos&quot;\ .00\ &quot;Centavos&quot;"/>
    <numFmt numFmtId="203" formatCode="_-&quot;$&quot;\ \ \ #,##0.00_-;\-&quot;$&quot;\ \ \ #,##0.00_-;_-&quot;$&quot;\ \ \ \ &quot;-&quot;??_-;_-@_-"/>
    <numFmt numFmtId="204" formatCode="[$-C0A]d\-mmm\-yyyy;@"/>
    <numFmt numFmtId="205" formatCode="#,##0\ &quot;Días&quot;"/>
    <numFmt numFmtId="206" formatCode="_-[$$-80A]* #,##0.00_-;\-[$$-80A]* #,##0.00_-;_-[$$-80A]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* #,##0.000_-;\-* #,##0.000_-;_-* &quot;-&quot;??_-;_-@_-"/>
    <numFmt numFmtId="212" formatCode="_-&quot;€&quot;* #,##0.00_-;\-&quot;€&quot;* #,##0.00_-;_-&quot;€&quot;* &quot;-&quot;??_-;_-@_-"/>
    <numFmt numFmtId="213" formatCode="_-* #,##0_-;\-* #,##0_-;_-* &quot;-&quot;??_-;_-@_-"/>
    <numFmt numFmtId="214" formatCode="&quot;$&quot;#,##0.00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u val="single"/>
      <sz val="8"/>
      <name val="Arial Narrow"/>
      <family val="2"/>
    </font>
    <font>
      <b/>
      <u val="single"/>
      <sz val="20"/>
      <name val="Arial Narrow"/>
      <family val="2"/>
    </font>
    <font>
      <b/>
      <sz val="10"/>
      <name val="Arial Narrow"/>
      <family val="2"/>
    </font>
    <font>
      <b/>
      <u val="single"/>
      <sz val="11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8"/>
      <name val="Arial Narrow"/>
      <family val="2"/>
    </font>
    <font>
      <b/>
      <u val="single"/>
      <sz val="20"/>
      <color indexed="12"/>
      <name val="Arial Narrow"/>
      <family val="2"/>
    </font>
    <font>
      <sz val="10"/>
      <color indexed="8"/>
      <name val="Arial"/>
      <family val="2"/>
    </font>
    <font>
      <sz val="10"/>
      <color indexed="63"/>
      <name val="Arial Narrow"/>
      <family val="2"/>
    </font>
    <font>
      <sz val="12"/>
      <color indexed="8"/>
      <name val="Arial Narrow"/>
      <family val="2"/>
    </font>
    <font>
      <sz val="9"/>
      <name val="Calibri"/>
      <family val="2"/>
    </font>
    <font>
      <b/>
      <sz val="12"/>
      <color indexed="8"/>
      <name val="Arial Narrow"/>
      <family val="2"/>
    </font>
    <font>
      <b/>
      <sz val="9"/>
      <color indexed="63"/>
      <name val="Source Sans Pro"/>
      <family val="2"/>
    </font>
    <font>
      <b/>
      <sz val="8"/>
      <color indexed="8"/>
      <name val="Arial Narrow"/>
      <family val="2"/>
    </font>
    <font>
      <sz val="8.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b/>
      <u val="single"/>
      <sz val="20"/>
      <color theme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333333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rgb="FF333333"/>
      <name val="Source Sans Pro"/>
      <family val="2"/>
    </font>
    <font>
      <b/>
      <sz val="8"/>
      <color theme="1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double"/>
      <top style="mediumDashed"/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333333"/>
      </top>
      <bottom style="thin">
        <color rgb="FF3333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33333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33333"/>
      </bottom>
    </border>
    <border>
      <left style="thin"/>
      <right style="thin"/>
      <top style="thin"/>
      <bottom style="thin">
        <color rgb="FF333333"/>
      </bottom>
    </border>
    <border>
      <left style="thin"/>
      <right style="thin"/>
      <top style="thin">
        <color rgb="FF333333"/>
      </top>
      <bottom style="thin">
        <color rgb="FF333333"/>
      </bottom>
    </border>
    <border>
      <left style="thin"/>
      <right style="thin"/>
      <top style="thin">
        <color rgb="FF333333"/>
      </top>
      <bottom>
        <color indexed="63"/>
      </bottom>
    </border>
    <border>
      <left style="thin"/>
      <right style="thin"/>
      <top style="thin">
        <color rgb="FF33333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21" borderId="0" applyNumberFormat="0" applyBorder="0" applyAlignment="0" applyProtection="0"/>
    <xf numFmtId="0" fontId="54" fillId="22" borderId="1" applyNumberFormat="0" applyAlignment="0" applyProtection="0"/>
    <xf numFmtId="0" fontId="4" fillId="23" borderId="2" applyNumberFormat="0" applyAlignment="0" applyProtection="0"/>
    <xf numFmtId="0" fontId="55" fillId="24" borderId="3" applyNumberFormat="0" applyAlignment="0" applyProtection="0"/>
    <xf numFmtId="0" fontId="5" fillId="25" borderId="4" applyNumberFormat="0" applyAlignment="0" applyProtection="0"/>
    <xf numFmtId="0" fontId="56" fillId="0" borderId="5" applyNumberFormat="0" applyFill="0" applyAlignment="0" applyProtection="0"/>
    <xf numFmtId="0" fontId="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5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9" fillId="25" borderId="0" applyNumberFormat="0" applyBorder="0" applyAlignment="0" applyProtection="0"/>
    <xf numFmtId="0" fontId="9" fillId="36" borderId="0" applyNumberFormat="0" applyBorder="0" applyAlignment="0" applyProtection="0"/>
    <xf numFmtId="0" fontId="52" fillId="37" borderId="0" applyNumberFormat="0" applyBorder="0" applyAlignment="0" applyProtection="0"/>
    <xf numFmtId="0" fontId="1" fillId="34" borderId="0" applyNumberFormat="0" applyBorder="0" applyAlignment="0" applyProtection="0"/>
    <xf numFmtId="0" fontId="1" fillId="21" borderId="0" applyNumberFormat="0" applyBorder="0" applyAlignment="0" applyProtection="0"/>
    <xf numFmtId="0" fontId="9" fillId="35" borderId="0" applyNumberFormat="0" applyBorder="0" applyAlignment="0" applyProtection="0"/>
    <xf numFmtId="0" fontId="9" fillId="25" borderId="0" applyNumberFormat="0" applyBorder="0" applyAlignment="0" applyProtection="0"/>
    <xf numFmtId="0" fontId="5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2" borderId="0" applyNumberFormat="0" applyBorder="0" applyAlignment="0" applyProtection="0"/>
    <xf numFmtId="0" fontId="52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41" borderId="0" applyNumberFormat="0" applyBorder="0" applyAlignment="0" applyProtection="0"/>
    <xf numFmtId="0" fontId="52" fillId="42" borderId="0" applyNumberFormat="0" applyBorder="0" applyAlignment="0" applyProtection="0"/>
    <xf numFmtId="0" fontId="1" fillId="34" borderId="0" applyNumberFormat="0" applyBorder="0" applyAlignment="0" applyProtection="0"/>
    <xf numFmtId="0" fontId="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9" fillId="45" borderId="1" applyNumberFormat="0" applyAlignment="0" applyProtection="0"/>
    <xf numFmtId="0" fontId="10" fillId="43" borderId="2" applyNumberFormat="0" applyAlignment="0" applyProtection="0"/>
    <xf numFmtId="18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11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3" fillId="48" borderId="0" applyNumberFormat="0" applyBorder="0" applyAlignment="0" applyProtection="0"/>
    <xf numFmtId="0" fontId="12" fillId="4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1" fillId="50" borderId="8" applyNumberFormat="0" applyFont="0" applyAlignment="0" applyProtection="0"/>
    <xf numFmtId="0" fontId="2" fillId="34" borderId="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2" borderId="10" applyNumberFormat="0" applyAlignment="0" applyProtection="0"/>
    <xf numFmtId="0" fontId="13" fillId="23" borderId="11" applyNumberFormat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69" fillId="0" borderId="13" applyNumberFormat="0" applyFill="0" applyAlignment="0" applyProtection="0"/>
    <xf numFmtId="0" fontId="16" fillId="0" borderId="14" applyNumberFormat="0" applyFill="0" applyAlignment="0" applyProtection="0"/>
    <xf numFmtId="0" fontId="58" fillId="0" borderId="15" applyNumberFormat="0" applyFill="0" applyAlignment="0" applyProtection="0"/>
    <xf numFmtId="0" fontId="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8" fillId="0" borderId="18" applyNumberFormat="0" applyFill="0" applyAlignment="0" applyProtection="0"/>
  </cellStyleXfs>
  <cellXfs count="284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81" applyFont="1" applyAlignment="1" applyProtection="1">
      <alignment/>
      <protection/>
    </xf>
    <xf numFmtId="0" fontId="19" fillId="0" borderId="19" xfId="81" applyFont="1" applyBorder="1" applyAlignment="1" applyProtection="1">
      <alignment/>
      <protection/>
    </xf>
    <xf numFmtId="4" fontId="23" fillId="0" borderId="20" xfId="87" applyNumberFormat="1" applyFont="1" applyFill="1" applyBorder="1" applyAlignment="1">
      <alignment horizontal="center" vertical="center" wrapText="1"/>
    </xf>
    <xf numFmtId="43" fontId="23" fillId="0" borderId="20" xfId="87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Border="1" applyAlignment="1">
      <alignment/>
    </xf>
    <xf numFmtId="0" fontId="74" fillId="0" borderId="0" xfId="0" applyFont="1" applyAlignment="1">
      <alignment/>
    </xf>
    <xf numFmtId="0" fontId="25" fillId="51" borderId="21" xfId="0" applyFont="1" applyFill="1" applyBorder="1" applyAlignment="1">
      <alignment horizontal="center" vertical="top" wrapText="1"/>
    </xf>
    <xf numFmtId="0" fontId="25" fillId="51" borderId="22" xfId="0" applyFont="1" applyFill="1" applyBorder="1" applyAlignment="1">
      <alignment horizontal="center" vertical="top" wrapText="1"/>
    </xf>
    <xf numFmtId="49" fontId="26" fillId="0" borderId="21" xfId="0" applyNumberFormat="1" applyFont="1" applyBorder="1" applyAlignment="1">
      <alignment horizontal="center" vertical="top" wrapText="1"/>
    </xf>
    <xf numFmtId="0" fontId="71" fillId="0" borderId="23" xfId="0" applyFont="1" applyBorder="1" applyAlignment="1">
      <alignment horizontal="justify" vertical="top" wrapText="1"/>
    </xf>
    <xf numFmtId="49" fontId="26" fillId="0" borderId="24" xfId="0" applyNumberFormat="1" applyFont="1" applyBorder="1" applyAlignment="1">
      <alignment horizontal="center" vertical="top" wrapText="1"/>
    </xf>
    <xf numFmtId="0" fontId="71" fillId="0" borderId="21" xfId="0" applyFont="1" applyBorder="1" applyAlignment="1">
      <alignment horizontal="justify" vertical="top" wrapText="1"/>
    </xf>
    <xf numFmtId="0" fontId="71" fillId="0" borderId="24" xfId="0" applyFont="1" applyBorder="1" applyAlignment="1">
      <alignment horizontal="justify" vertical="top" wrapText="1"/>
    </xf>
    <xf numFmtId="0" fontId="75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0" fontId="19" fillId="0" borderId="0" xfId="81" applyFont="1" applyAlignment="1" applyProtection="1">
      <alignment vertical="center"/>
      <protection/>
    </xf>
    <xf numFmtId="4" fontId="23" fillId="52" borderId="25" xfId="0" applyNumberFormat="1" applyFont="1" applyFill="1" applyBorder="1" applyAlignment="1">
      <alignment horizontal="center" vertical="center"/>
    </xf>
    <xf numFmtId="4" fontId="24" fillId="53" borderId="25" xfId="0" applyNumberFormat="1" applyFont="1" applyFill="1" applyBorder="1" applyAlignment="1">
      <alignment horizontal="center" vertical="center"/>
    </xf>
    <xf numFmtId="4" fontId="24" fillId="53" borderId="26" xfId="0" applyNumberFormat="1" applyFont="1" applyFill="1" applyBorder="1" applyAlignment="1">
      <alignment horizontal="center" vertical="center"/>
    </xf>
    <xf numFmtId="4" fontId="24" fillId="0" borderId="25" xfId="0" applyNumberFormat="1" applyFont="1" applyFill="1" applyBorder="1" applyAlignment="1">
      <alignment horizontal="center" vertical="center"/>
    </xf>
    <xf numFmtId="4" fontId="24" fillId="6" borderId="25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54" borderId="25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55" borderId="0" xfId="0" applyFont="1" applyFill="1" applyBorder="1" applyAlignment="1">
      <alignment wrapText="1"/>
    </xf>
    <xf numFmtId="0" fontId="72" fillId="0" borderId="0" xfId="0" applyFont="1" applyBorder="1" applyAlignment="1">
      <alignment wrapText="1"/>
    </xf>
    <xf numFmtId="0" fontId="73" fillId="0" borderId="0" xfId="81" applyFont="1" applyAlignment="1" applyProtection="1">
      <alignment/>
      <protection/>
    </xf>
    <xf numFmtId="0" fontId="74" fillId="0" borderId="0" xfId="0" applyFont="1" applyBorder="1" applyAlignment="1">
      <alignment/>
    </xf>
    <xf numFmtId="0" fontId="71" fillId="55" borderId="0" xfId="0" applyFont="1" applyFill="1" applyBorder="1" applyAlignment="1">
      <alignment wrapText="1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wrapText="1"/>
    </xf>
    <xf numFmtId="0" fontId="19" fillId="0" borderId="0" xfId="81" applyFont="1" applyBorder="1" applyAlignment="1" applyProtection="1">
      <alignment/>
      <protection/>
    </xf>
    <xf numFmtId="0" fontId="19" fillId="0" borderId="19" xfId="81" applyFont="1" applyBorder="1" applyAlignment="1" applyProtection="1">
      <alignment/>
      <protection/>
    </xf>
    <xf numFmtId="0" fontId="20" fillId="0" borderId="20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4" fontId="23" fillId="0" borderId="20" xfId="87" applyNumberFormat="1" applyFont="1" applyFill="1" applyBorder="1" applyAlignment="1">
      <alignment horizontal="center" vertical="center" wrapText="1"/>
    </xf>
    <xf numFmtId="43" fontId="23" fillId="0" borderId="20" xfId="87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76" fillId="55" borderId="20" xfId="89" applyNumberFormat="1" applyFont="1" applyFill="1" applyBorder="1" applyAlignment="1">
      <alignment horizontal="center" vertical="center" wrapText="1"/>
    </xf>
    <xf numFmtId="0" fontId="2" fillId="0" borderId="20" xfId="97" applyFont="1" applyBorder="1" applyAlignment="1">
      <alignment horizontal="center" vertical="center"/>
      <protection/>
    </xf>
    <xf numFmtId="8" fontId="76" fillId="55" borderId="20" xfId="97" applyNumberFormat="1" applyFont="1" applyFill="1" applyBorder="1" applyAlignment="1">
      <alignment horizontal="center" vertical="center" wrapText="1"/>
      <protection/>
    </xf>
    <xf numFmtId="0" fontId="71" fillId="0" borderId="0" xfId="0" applyFont="1" applyFill="1" applyAlignment="1">
      <alignment/>
    </xf>
    <xf numFmtId="0" fontId="76" fillId="55" borderId="20" xfId="97" applyFont="1" applyFill="1" applyBorder="1" applyAlignment="1">
      <alignment horizontal="center" vertical="center"/>
      <protection/>
    </xf>
    <xf numFmtId="0" fontId="2" fillId="0" borderId="20" xfId="97" applyFont="1" applyFill="1" applyBorder="1" applyAlignment="1">
      <alignment horizontal="center" vertical="center"/>
      <protection/>
    </xf>
    <xf numFmtId="8" fontId="76" fillId="0" borderId="20" xfId="97" applyNumberFormat="1" applyFont="1" applyFill="1" applyBorder="1" applyAlignment="1">
      <alignment horizontal="center" vertical="center" wrapText="1"/>
      <protection/>
    </xf>
    <xf numFmtId="8" fontId="2" fillId="55" borderId="20" xfId="97" applyNumberFormat="1" applyFont="1" applyFill="1" applyBorder="1" applyAlignment="1">
      <alignment horizontal="center" vertical="center" wrapText="1"/>
      <protection/>
    </xf>
    <xf numFmtId="177" fontId="76" fillId="0" borderId="20" xfId="92" applyNumberFormat="1" applyFont="1" applyBorder="1" applyAlignment="1">
      <alignment horizontal="center" vertical="center"/>
    </xf>
    <xf numFmtId="4" fontId="23" fillId="55" borderId="20" xfId="87" applyNumberFormat="1" applyFont="1" applyFill="1" applyBorder="1" applyAlignment="1">
      <alignment horizontal="center" vertical="center" wrapText="1"/>
    </xf>
    <xf numFmtId="0" fontId="76" fillId="55" borderId="20" xfId="97" applyFont="1" applyFill="1" applyBorder="1" applyAlignment="1">
      <alignment horizontal="center" vertical="center" wrapText="1"/>
      <protection/>
    </xf>
    <xf numFmtId="177" fontId="2" fillId="0" borderId="20" xfId="92" applyNumberFormat="1" applyFont="1" applyBorder="1" applyAlignment="1">
      <alignment horizontal="center" vertical="center"/>
    </xf>
    <xf numFmtId="0" fontId="2" fillId="55" borderId="20" xfId="97" applyFont="1" applyFill="1" applyBorder="1" applyAlignment="1">
      <alignment vertical="center" wrapText="1"/>
      <protection/>
    </xf>
    <xf numFmtId="0" fontId="2" fillId="55" borderId="20" xfId="97" applyFont="1" applyFill="1" applyBorder="1" applyAlignment="1">
      <alignment horizontal="center" vertical="center" wrapText="1"/>
      <protection/>
    </xf>
    <xf numFmtId="0" fontId="71" fillId="55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8" fontId="71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wrapText="1"/>
    </xf>
    <xf numFmtId="0" fontId="71" fillId="0" borderId="0" xfId="0" applyFont="1" applyAlignment="1">
      <alignment wrapText="1"/>
    </xf>
    <xf numFmtId="0" fontId="77" fillId="56" borderId="20" xfId="0" applyFont="1" applyFill="1" applyBorder="1" applyAlignment="1">
      <alignment horizontal="center" vertical="center" wrapText="1"/>
    </xf>
    <xf numFmtId="0" fontId="77" fillId="57" borderId="20" xfId="0" applyFont="1" applyFill="1" applyBorder="1" applyAlignment="1">
      <alignment horizontal="center" vertical="center" wrapText="1"/>
    </xf>
    <xf numFmtId="0" fontId="77" fillId="56" borderId="20" xfId="0" applyFont="1" applyFill="1" applyBorder="1" applyAlignment="1">
      <alignment horizontal="center" vertical="center" wrapText="1"/>
    </xf>
    <xf numFmtId="0" fontId="77" fillId="57" borderId="2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4" fillId="0" borderId="0" xfId="0" applyFont="1" applyBorder="1" applyAlignment="1">
      <alignment/>
    </xf>
    <xf numFmtId="0" fontId="71" fillId="55" borderId="0" xfId="0" applyFont="1" applyFill="1" applyBorder="1" applyAlignment="1">
      <alignment wrapText="1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wrapText="1"/>
    </xf>
    <xf numFmtId="0" fontId="72" fillId="55" borderId="0" xfId="0" applyFont="1" applyFill="1" applyBorder="1" applyAlignment="1">
      <alignment wrapText="1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wrapText="1"/>
    </xf>
    <xf numFmtId="0" fontId="19" fillId="0" borderId="19" xfId="81" applyFont="1" applyBorder="1" applyAlignment="1" applyProtection="1">
      <alignment/>
      <protection/>
    </xf>
    <xf numFmtId="0" fontId="23" fillId="0" borderId="29" xfId="0" applyFont="1" applyFill="1" applyBorder="1" applyAlignment="1">
      <alignment horizontal="center" vertical="center" wrapText="1"/>
    </xf>
    <xf numFmtId="4" fontId="23" fillId="0" borderId="20" xfId="87" applyNumberFormat="1" applyFont="1" applyFill="1" applyBorder="1" applyAlignment="1">
      <alignment horizontal="center" vertical="center" wrapText="1"/>
    </xf>
    <xf numFmtId="43" fontId="23" fillId="0" borderId="20" xfId="87" applyFont="1" applyFill="1" applyBorder="1" applyAlignment="1">
      <alignment horizontal="center" vertical="center" wrapText="1"/>
    </xf>
    <xf numFmtId="0" fontId="77" fillId="56" borderId="20" xfId="0" applyFont="1" applyFill="1" applyBorder="1" applyAlignment="1">
      <alignment horizontal="center" vertical="center" wrapText="1"/>
    </xf>
    <xf numFmtId="0" fontId="77" fillId="57" borderId="20" xfId="0" applyFont="1" applyFill="1" applyBorder="1" applyAlignment="1">
      <alignment horizontal="center" vertical="center" wrapText="1"/>
    </xf>
    <xf numFmtId="0" fontId="76" fillId="55" borderId="20" xfId="89" applyNumberFormat="1" applyFont="1" applyFill="1" applyBorder="1" applyAlignment="1">
      <alignment horizontal="center" vertical="center" wrapText="1"/>
    </xf>
    <xf numFmtId="214" fontId="77" fillId="57" borderId="20" xfId="0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214" fontId="77" fillId="56" borderId="20" xfId="0" applyNumberFormat="1" applyFont="1" applyFill="1" applyBorder="1" applyAlignment="1">
      <alignment horizontal="center" vertical="center" wrapText="1"/>
    </xf>
    <xf numFmtId="0" fontId="71" fillId="55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71" fillId="0" borderId="0" xfId="0" applyFont="1" applyAlignment="1">
      <alignment wrapText="1"/>
    </xf>
    <xf numFmtId="0" fontId="77" fillId="56" borderId="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44" fontId="71" fillId="0" borderId="0" xfId="89" applyFont="1" applyBorder="1" applyAlignment="1">
      <alignment/>
    </xf>
    <xf numFmtId="44" fontId="72" fillId="0" borderId="0" xfId="89" applyFont="1" applyBorder="1" applyAlignment="1">
      <alignment/>
    </xf>
    <xf numFmtId="44" fontId="19" fillId="0" borderId="0" xfId="89" applyFont="1" applyBorder="1" applyAlignment="1" applyProtection="1">
      <alignment/>
      <protection/>
    </xf>
    <xf numFmtId="44" fontId="23" fillId="0" borderId="20" xfId="89" applyFont="1" applyFill="1" applyBorder="1" applyAlignment="1">
      <alignment horizontal="center" vertical="center" wrapText="1"/>
    </xf>
    <xf numFmtId="44" fontId="71" fillId="0" borderId="0" xfId="89" applyFont="1" applyAlignment="1">
      <alignment/>
    </xf>
    <xf numFmtId="44" fontId="73" fillId="0" borderId="0" xfId="89" applyFont="1" applyAlignment="1" applyProtection="1">
      <alignment/>
      <protection/>
    </xf>
    <xf numFmtId="0" fontId="78" fillId="0" borderId="0" xfId="0" applyFont="1" applyAlignment="1">
      <alignment/>
    </xf>
    <xf numFmtId="0" fontId="78" fillId="0" borderId="0" xfId="0" applyFont="1" applyFill="1" applyAlignment="1">
      <alignment wrapText="1"/>
    </xf>
    <xf numFmtId="44" fontId="78" fillId="0" borderId="0" xfId="89" applyFont="1" applyAlignment="1">
      <alignment/>
    </xf>
    <xf numFmtId="0" fontId="78" fillId="0" borderId="0" xfId="0" applyFont="1" applyBorder="1" applyAlignment="1">
      <alignment wrapText="1"/>
    </xf>
    <xf numFmtId="0" fontId="31" fillId="0" borderId="2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214" fontId="77" fillId="57" borderId="30" xfId="0" applyNumberFormat="1" applyFont="1" applyFill="1" applyBorder="1" applyAlignment="1">
      <alignment horizontal="center" vertical="center" wrapText="1"/>
    </xf>
    <xf numFmtId="44" fontId="23" fillId="0" borderId="31" xfId="89" applyFont="1" applyFill="1" applyBorder="1" applyAlignment="1">
      <alignment horizontal="center" vertical="center" wrapText="1"/>
    </xf>
    <xf numFmtId="214" fontId="77" fillId="56" borderId="30" xfId="0" applyNumberFormat="1" applyFont="1" applyFill="1" applyBorder="1" applyAlignment="1">
      <alignment horizontal="center" vertical="center" wrapText="1"/>
    </xf>
    <xf numFmtId="0" fontId="47" fillId="0" borderId="20" xfId="95" applyFont="1" applyFill="1" applyBorder="1" applyAlignment="1">
      <alignment horizontal="center" vertical="center" wrapText="1"/>
      <protection/>
    </xf>
    <xf numFmtId="0" fontId="31" fillId="57" borderId="2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0" fontId="77" fillId="56" borderId="30" xfId="0" applyFont="1" applyFill="1" applyBorder="1" applyAlignment="1">
      <alignment horizontal="center" vertical="center" wrapText="1"/>
    </xf>
    <xf numFmtId="44" fontId="73" fillId="0" borderId="0" xfId="89" applyFont="1" applyBorder="1" applyAlignment="1" applyProtection="1">
      <alignment/>
      <protection/>
    </xf>
    <xf numFmtId="0" fontId="19" fillId="0" borderId="0" xfId="81" applyFont="1" applyBorder="1" applyAlignment="1" applyProtection="1">
      <alignment/>
      <protection/>
    </xf>
    <xf numFmtId="0" fontId="23" fillId="0" borderId="0" xfId="0" applyFont="1" applyFill="1" applyBorder="1" applyAlignment="1">
      <alignment horizontal="center" vertical="center" wrapText="1"/>
    </xf>
    <xf numFmtId="44" fontId="23" fillId="0" borderId="0" xfId="89" applyFont="1" applyFill="1" applyBorder="1" applyAlignment="1">
      <alignment horizontal="center" vertical="center" wrapText="1"/>
    </xf>
    <xf numFmtId="43" fontId="23" fillId="0" borderId="0" xfId="87" applyFont="1" applyFill="1" applyBorder="1" applyAlignment="1">
      <alignment horizontal="center" vertical="center" wrapText="1"/>
    </xf>
    <xf numFmtId="43" fontId="23" fillId="0" borderId="0" xfId="87" applyFont="1" applyFill="1" applyBorder="1" applyAlignment="1">
      <alignment horizontal="center" vertical="center" wrapText="1"/>
    </xf>
    <xf numFmtId="4" fontId="23" fillId="0" borderId="0" xfId="87" applyNumberFormat="1" applyFont="1" applyFill="1" applyBorder="1" applyAlignment="1">
      <alignment horizontal="center" vertical="center" wrapText="1"/>
    </xf>
    <xf numFmtId="0" fontId="77" fillId="56" borderId="0" xfId="0" applyFont="1" applyFill="1" applyBorder="1" applyAlignment="1">
      <alignment horizontal="center" vertical="center" wrapText="1"/>
    </xf>
    <xf numFmtId="214" fontId="77" fillId="56" borderId="0" xfId="0" applyNumberFormat="1" applyFont="1" applyFill="1" applyBorder="1" applyAlignment="1">
      <alignment horizontal="center" vertical="center" wrapText="1"/>
    </xf>
    <xf numFmtId="0" fontId="76" fillId="55" borderId="0" xfId="89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78" fillId="0" borderId="0" xfId="0" applyFont="1" applyFill="1" applyBorder="1" applyAlignment="1">
      <alignment wrapText="1"/>
    </xf>
    <xf numFmtId="44" fontId="78" fillId="0" borderId="0" xfId="89" applyFont="1" applyBorder="1" applyAlignment="1">
      <alignment/>
    </xf>
    <xf numFmtId="0" fontId="71" fillId="0" borderId="0" xfId="0" applyFont="1" applyFill="1" applyBorder="1" applyAlignment="1">
      <alignment wrapText="1"/>
    </xf>
    <xf numFmtId="0" fontId="77" fillId="58" borderId="0" xfId="0" applyFont="1" applyFill="1" applyBorder="1" applyAlignment="1">
      <alignment horizontal="center" vertical="center" wrapText="1"/>
    </xf>
    <xf numFmtId="0" fontId="31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 vertical="center" wrapText="1"/>
    </xf>
    <xf numFmtId="214" fontId="77" fillId="58" borderId="0" xfId="0" applyNumberFormat="1" applyFont="1" applyFill="1" applyBorder="1" applyAlignment="1">
      <alignment horizontal="center" vertical="center" wrapText="1"/>
    </xf>
    <xf numFmtId="43" fontId="23" fillId="55" borderId="0" xfId="87" applyFont="1" applyFill="1" applyBorder="1" applyAlignment="1">
      <alignment horizontal="center" vertical="center" wrapText="1"/>
    </xf>
    <xf numFmtId="43" fontId="23" fillId="55" borderId="0" xfId="87" applyFont="1" applyFill="1" applyBorder="1" applyAlignment="1">
      <alignment horizontal="center" vertical="center" wrapText="1"/>
    </xf>
    <xf numFmtId="44" fontId="23" fillId="55" borderId="0" xfId="89" applyFont="1" applyFill="1" applyBorder="1" applyAlignment="1">
      <alignment horizontal="center" vertical="center" wrapText="1"/>
    </xf>
    <xf numFmtId="4" fontId="23" fillId="55" borderId="0" xfId="87" applyNumberFormat="1" applyFont="1" applyFill="1" applyBorder="1" applyAlignment="1">
      <alignment horizontal="center" vertical="center" wrapText="1"/>
    </xf>
    <xf numFmtId="0" fontId="47" fillId="55" borderId="0" xfId="95" applyFont="1" applyFill="1" applyBorder="1" applyAlignment="1">
      <alignment horizontal="center" vertical="center" wrapText="1"/>
      <protection/>
    </xf>
    <xf numFmtId="0" fontId="31" fillId="58" borderId="0" xfId="0" applyFont="1" applyFill="1" applyBorder="1" applyAlignment="1">
      <alignment horizontal="center" vertical="center" wrapText="1"/>
    </xf>
    <xf numFmtId="0" fontId="71" fillId="55" borderId="0" xfId="0" applyFont="1" applyFill="1" applyBorder="1" applyAlignment="1">
      <alignment/>
    </xf>
    <xf numFmtId="44" fontId="71" fillId="55" borderId="0" xfId="89" applyFont="1" applyFill="1" applyBorder="1" applyAlignment="1">
      <alignment/>
    </xf>
    <xf numFmtId="0" fontId="77" fillId="56" borderId="32" xfId="0" applyFont="1" applyFill="1" applyBorder="1" applyAlignment="1">
      <alignment horizontal="center" vertical="center" wrapText="1"/>
    </xf>
    <xf numFmtId="0" fontId="77" fillId="56" borderId="33" xfId="0" applyFont="1" applyFill="1" applyBorder="1" applyAlignment="1">
      <alignment horizontal="center" vertical="center" wrapText="1"/>
    </xf>
    <xf numFmtId="214" fontId="77" fillId="58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78" fillId="55" borderId="0" xfId="0" applyFont="1" applyFill="1" applyBorder="1" applyAlignment="1">
      <alignment wrapText="1"/>
    </xf>
    <xf numFmtId="0" fontId="31" fillId="0" borderId="20" xfId="0" applyFont="1" applyBorder="1" applyAlignment="1">
      <alignment horizontal="center" vertical="center" wrapText="1"/>
    </xf>
    <xf numFmtId="8" fontId="80" fillId="0" borderId="20" xfId="0" applyNumberFormat="1" applyFont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3" fontId="24" fillId="0" borderId="20" xfId="87" applyFont="1" applyFill="1" applyBorder="1" applyAlignment="1">
      <alignment horizontal="center" vertical="center" wrapText="1"/>
    </xf>
    <xf numFmtId="214" fontId="77" fillId="57" borderId="20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0" fontId="77" fillId="57" borderId="34" xfId="0" applyFont="1" applyFill="1" applyBorder="1" applyAlignment="1">
      <alignment horizontal="center" vertical="center" wrapText="1"/>
    </xf>
    <xf numFmtId="0" fontId="77" fillId="56" borderId="34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214" fontId="77" fillId="58" borderId="34" xfId="0" applyNumberFormat="1" applyFont="1" applyFill="1" applyBorder="1" applyAlignment="1">
      <alignment horizontal="center" vertical="center" wrapText="1"/>
    </xf>
    <xf numFmtId="43" fontId="23" fillId="0" borderId="34" xfId="87" applyFont="1" applyFill="1" applyBorder="1" applyAlignment="1">
      <alignment horizontal="center" vertical="center" wrapText="1"/>
    </xf>
    <xf numFmtId="43" fontId="24" fillId="0" borderId="34" xfId="87" applyFont="1" applyFill="1" applyBorder="1" applyAlignment="1">
      <alignment horizontal="center" vertical="center" wrapText="1"/>
    </xf>
    <xf numFmtId="43" fontId="23" fillId="0" borderId="34" xfId="87" applyFont="1" applyFill="1" applyBorder="1" applyAlignment="1">
      <alignment horizontal="center" vertical="center" wrapText="1"/>
    </xf>
    <xf numFmtId="4" fontId="23" fillId="0" borderId="34" xfId="87" applyNumberFormat="1" applyFont="1" applyFill="1" applyBorder="1" applyAlignment="1">
      <alignment horizontal="center" vertical="center" wrapText="1"/>
    </xf>
    <xf numFmtId="0" fontId="77" fillId="56" borderId="20" xfId="0" applyFont="1" applyFill="1" applyBorder="1" applyAlignment="1">
      <alignment horizontal="center" vertical="center" wrapText="1"/>
    </xf>
    <xf numFmtId="0" fontId="77" fillId="58" borderId="20" xfId="0" applyFont="1" applyFill="1" applyBorder="1" applyAlignment="1">
      <alignment horizontal="center" vertical="center" wrapText="1"/>
    </xf>
    <xf numFmtId="0" fontId="31" fillId="0" borderId="20" xfId="95" applyFont="1" applyBorder="1" applyAlignment="1">
      <alignment horizontal="center" vertical="center" wrapText="1"/>
      <protection/>
    </xf>
    <xf numFmtId="214" fontId="77" fillId="57" borderId="32" xfId="0" applyNumberFormat="1" applyFont="1" applyFill="1" applyBorder="1" applyAlignment="1">
      <alignment horizontal="center" vertical="center" wrapText="1"/>
    </xf>
    <xf numFmtId="214" fontId="77" fillId="57" borderId="35" xfId="0" applyNumberFormat="1" applyFont="1" applyFill="1" applyBorder="1" applyAlignment="1">
      <alignment horizontal="center" vertical="center" wrapText="1"/>
    </xf>
    <xf numFmtId="214" fontId="77" fillId="58" borderId="29" xfId="0" applyNumberFormat="1" applyFont="1" applyFill="1" applyBorder="1" applyAlignment="1">
      <alignment horizontal="center" vertical="center" wrapText="1"/>
    </xf>
    <xf numFmtId="0" fontId="77" fillId="57" borderId="29" xfId="0" applyFont="1" applyFill="1" applyBorder="1" applyAlignment="1">
      <alignment horizontal="center" vertical="center" wrapText="1"/>
    </xf>
    <xf numFmtId="0" fontId="77" fillId="56" borderId="35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214" fontId="77" fillId="58" borderId="30" xfId="0" applyNumberFormat="1" applyFont="1" applyFill="1" applyBorder="1" applyAlignment="1">
      <alignment horizontal="center" vertical="center" wrapText="1"/>
    </xf>
    <xf numFmtId="8" fontId="80" fillId="55" borderId="20" xfId="0" applyNumberFormat="1" applyFont="1" applyFill="1" applyBorder="1" applyAlignment="1">
      <alignment/>
    </xf>
    <xf numFmtId="43" fontId="23" fillId="55" borderId="20" xfId="87" applyFont="1" applyFill="1" applyBorder="1" applyAlignment="1">
      <alignment horizontal="center" vertical="center" wrapText="1"/>
    </xf>
    <xf numFmtId="43" fontId="24" fillId="55" borderId="20" xfId="87" applyFont="1" applyFill="1" applyBorder="1" applyAlignment="1">
      <alignment horizontal="center" vertical="center" wrapText="1"/>
    </xf>
    <xf numFmtId="43" fontId="23" fillId="55" borderId="34" xfId="87" applyFont="1" applyFill="1" applyBorder="1" applyAlignment="1">
      <alignment horizontal="center" vertical="center" wrapText="1"/>
    </xf>
    <xf numFmtId="214" fontId="77" fillId="58" borderId="20" xfId="0" applyNumberFormat="1" applyFont="1" applyFill="1" applyBorder="1" applyAlignment="1">
      <alignment horizontal="center" vertical="center" wrapText="1"/>
    </xf>
    <xf numFmtId="8" fontId="23" fillId="55" borderId="20" xfId="87" applyNumberFormat="1" applyFont="1" applyFill="1" applyBorder="1" applyAlignment="1">
      <alignment horizontal="center" vertical="center" wrapText="1"/>
    </xf>
    <xf numFmtId="4" fontId="23" fillId="55" borderId="20" xfId="87" applyNumberFormat="1" applyFont="1" applyFill="1" applyBorder="1" applyAlignment="1">
      <alignment horizontal="center" vertical="center" wrapText="1"/>
    </xf>
    <xf numFmtId="44" fontId="71" fillId="55" borderId="0" xfId="89" applyFont="1" applyFill="1" applyAlignment="1">
      <alignment/>
    </xf>
    <xf numFmtId="0" fontId="71" fillId="55" borderId="0" xfId="0" applyFont="1" applyFill="1" applyAlignment="1">
      <alignment/>
    </xf>
    <xf numFmtId="0" fontId="77" fillId="57" borderId="30" xfId="0" applyFont="1" applyFill="1" applyBorder="1" applyAlignment="1">
      <alignment horizontal="center" vertical="center" wrapText="1"/>
    </xf>
    <xf numFmtId="214" fontId="77" fillId="56" borderId="32" xfId="0" applyNumberFormat="1" applyFont="1" applyFill="1" applyBorder="1" applyAlignment="1">
      <alignment horizontal="center" vertical="center" wrapText="1"/>
    </xf>
    <xf numFmtId="8" fontId="80" fillId="55" borderId="34" xfId="0" applyNumberFormat="1" applyFont="1" applyFill="1" applyBorder="1" applyAlignment="1">
      <alignment/>
    </xf>
    <xf numFmtId="8" fontId="80" fillId="0" borderId="34" xfId="0" applyNumberFormat="1" applyFont="1" applyBorder="1" applyAlignment="1">
      <alignment/>
    </xf>
    <xf numFmtId="43" fontId="23" fillId="0" borderId="29" xfId="87" applyFont="1" applyFill="1" applyBorder="1" applyAlignment="1">
      <alignment horizontal="center" vertical="center" wrapText="1"/>
    </xf>
    <xf numFmtId="214" fontId="77" fillId="56" borderId="34" xfId="0" applyNumberFormat="1" applyFont="1" applyFill="1" applyBorder="1" applyAlignment="1">
      <alignment horizontal="center" vertical="center" wrapText="1"/>
    </xf>
    <xf numFmtId="43" fontId="23" fillId="0" borderId="29" xfId="87" applyFont="1" applyFill="1" applyBorder="1" applyAlignment="1">
      <alignment horizontal="center" vertical="center" wrapText="1"/>
    </xf>
    <xf numFmtId="214" fontId="77" fillId="58" borderId="28" xfId="0" applyNumberFormat="1" applyFont="1" applyFill="1" applyBorder="1" applyAlignment="1">
      <alignment horizontal="center" vertical="center" wrapText="1"/>
    </xf>
    <xf numFmtId="0" fontId="71" fillId="0" borderId="20" xfId="0" applyFont="1" applyBorder="1" applyAlignment="1">
      <alignment/>
    </xf>
    <xf numFmtId="0" fontId="77" fillId="58" borderId="30" xfId="0" applyFont="1" applyFill="1" applyBorder="1" applyAlignment="1">
      <alignment horizontal="center" vertical="center" wrapText="1"/>
    </xf>
    <xf numFmtId="43" fontId="23" fillId="55" borderId="20" xfId="87" applyFont="1" applyFill="1" applyBorder="1" applyAlignment="1">
      <alignment horizontal="center" vertical="center" wrapText="1"/>
    </xf>
    <xf numFmtId="0" fontId="71" fillId="55" borderId="20" xfId="0" applyFont="1" applyFill="1" applyBorder="1" applyAlignment="1">
      <alignment/>
    </xf>
    <xf numFmtId="0" fontId="31" fillId="55" borderId="2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4" fontId="20" fillId="0" borderId="0" xfId="87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wrapText="1"/>
    </xf>
    <xf numFmtId="0" fontId="77" fillId="58" borderId="0" xfId="0" applyFont="1" applyFill="1" applyBorder="1" applyAlignment="1">
      <alignment horizontal="center" vertical="center" wrapText="1"/>
    </xf>
    <xf numFmtId="0" fontId="77" fillId="58" borderId="30" xfId="0" applyFont="1" applyFill="1" applyBorder="1" applyAlignment="1">
      <alignment horizontal="center" vertical="center" wrapText="1"/>
    </xf>
    <xf numFmtId="0" fontId="77" fillId="56" borderId="0" xfId="0" applyFont="1" applyFill="1" applyAlignment="1">
      <alignment horizontal="center" vertical="center" wrapText="1"/>
    </xf>
    <xf numFmtId="0" fontId="77" fillId="58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214" fontId="77" fillId="58" borderId="0" xfId="0" applyNumberFormat="1" applyFont="1" applyFill="1" applyAlignment="1">
      <alignment horizontal="center" vertical="center" wrapText="1"/>
    </xf>
    <xf numFmtId="44" fontId="23" fillId="0" borderId="0" xfId="89" applyFont="1" applyFill="1" applyBorder="1" applyAlignment="1">
      <alignment horizontal="center" vertical="center" wrapText="1"/>
    </xf>
    <xf numFmtId="4" fontId="23" fillId="0" borderId="0" xfId="87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wrapText="1"/>
    </xf>
    <xf numFmtId="43" fontId="24" fillId="55" borderId="0" xfId="87" applyFont="1" applyFill="1" applyBorder="1" applyAlignment="1">
      <alignment horizontal="center" vertical="center" wrapText="1"/>
    </xf>
    <xf numFmtId="0" fontId="77" fillId="58" borderId="36" xfId="0" applyFont="1" applyFill="1" applyBorder="1" applyAlignment="1">
      <alignment horizontal="center" vertical="center" wrapText="1"/>
    </xf>
    <xf numFmtId="0" fontId="77" fillId="58" borderId="37" xfId="0" applyFont="1" applyFill="1" applyBorder="1" applyAlignment="1">
      <alignment horizontal="center" vertical="center" wrapText="1"/>
    </xf>
    <xf numFmtId="0" fontId="77" fillId="56" borderId="37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77" fillId="56" borderId="36" xfId="0" applyFont="1" applyFill="1" applyBorder="1" applyAlignment="1">
      <alignment horizontal="center" vertical="center" wrapText="1"/>
    </xf>
    <xf numFmtId="0" fontId="77" fillId="56" borderId="37" xfId="0" applyFont="1" applyFill="1" applyBorder="1" applyAlignment="1">
      <alignment horizontal="center" vertical="center" wrapText="1"/>
    </xf>
    <xf numFmtId="0" fontId="77" fillId="56" borderId="38" xfId="0" applyFont="1" applyFill="1" applyBorder="1" applyAlignment="1">
      <alignment horizontal="center" vertical="center" wrapText="1"/>
    </xf>
    <xf numFmtId="0" fontId="77" fillId="56" borderId="36" xfId="0" applyFont="1" applyFill="1" applyBorder="1" applyAlignment="1">
      <alignment horizontal="center" vertical="center" wrapText="1"/>
    </xf>
    <xf numFmtId="0" fontId="77" fillId="56" borderId="3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14" fontId="77" fillId="58" borderId="39" xfId="0" applyNumberFormat="1" applyFont="1" applyFill="1" applyBorder="1" applyAlignment="1">
      <alignment horizontal="center" vertical="center" wrapText="1"/>
    </xf>
    <xf numFmtId="44" fontId="78" fillId="0" borderId="0" xfId="89" applyFont="1" applyBorder="1" applyAlignment="1">
      <alignment horizontal="center" wrapText="1"/>
    </xf>
    <xf numFmtId="0" fontId="78" fillId="0" borderId="0" xfId="0" applyFont="1" applyBorder="1" applyAlignment="1">
      <alignment horizontal="center" wrapText="1"/>
    </xf>
    <xf numFmtId="0" fontId="21" fillId="0" borderId="0" xfId="8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wrapText="1"/>
    </xf>
    <xf numFmtId="44" fontId="71" fillId="0" borderId="0" xfId="89" applyFont="1" applyBorder="1" applyAlignment="1">
      <alignment horizontal="center" wrapText="1"/>
    </xf>
    <xf numFmtId="4" fontId="20" fillId="0" borderId="0" xfId="87" applyNumberFormat="1" applyFont="1" applyFill="1" applyBorder="1" applyAlignment="1">
      <alignment horizontal="center" vertical="center" wrapText="1"/>
    </xf>
    <xf numFmtId="4" fontId="22" fillId="0" borderId="0" xfId="87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0" fontId="20" fillId="55" borderId="0" xfId="0" applyFont="1" applyFill="1" applyBorder="1" applyAlignment="1">
      <alignment horizontal="center" vertical="center" wrapText="1"/>
    </xf>
    <xf numFmtId="4" fontId="20" fillId="0" borderId="20" xfId="87" applyNumberFormat="1" applyFont="1" applyFill="1" applyBorder="1" applyAlignment="1">
      <alignment horizontal="center" vertical="center" wrapText="1"/>
    </xf>
    <xf numFmtId="4" fontId="22" fillId="0" borderId="20" xfId="87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1" fillId="0" borderId="31" xfId="81" applyFont="1" applyFill="1" applyBorder="1" applyAlignment="1" applyProtection="1">
      <alignment horizontal="center" vertical="center" wrapText="1"/>
      <protection/>
    </xf>
    <xf numFmtId="0" fontId="21" fillId="0" borderId="33" xfId="81" applyFont="1" applyFill="1" applyBorder="1" applyAlignment="1" applyProtection="1">
      <alignment horizontal="center" vertical="center" wrapText="1"/>
      <protection/>
    </xf>
    <xf numFmtId="0" fontId="20" fillId="55" borderId="2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78" fillId="0" borderId="40" xfId="0" applyFont="1" applyBorder="1" applyAlignment="1">
      <alignment horizontal="center" wrapText="1"/>
    </xf>
    <xf numFmtId="44" fontId="78" fillId="0" borderId="40" xfId="89" applyFont="1" applyBorder="1" applyAlignment="1">
      <alignment horizontal="center" wrapText="1"/>
    </xf>
    <xf numFmtId="0" fontId="71" fillId="0" borderId="0" xfId="0" applyFont="1" applyAlignment="1">
      <alignment horizontal="center"/>
    </xf>
    <xf numFmtId="4" fontId="20" fillId="0" borderId="20" xfId="87" applyNumberFormat="1" applyFont="1" applyFill="1" applyBorder="1" applyAlignment="1">
      <alignment horizontal="center" vertical="center" wrapText="1"/>
    </xf>
    <xf numFmtId="4" fontId="22" fillId="0" borderId="20" xfId="87" applyNumberFormat="1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/>
    </xf>
    <xf numFmtId="0" fontId="71" fillId="0" borderId="40" xfId="0" applyFont="1" applyBorder="1" applyAlignment="1">
      <alignment horizontal="center" wrapText="1"/>
    </xf>
    <xf numFmtId="0" fontId="71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55" borderId="20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1" fillId="0" borderId="31" xfId="81" applyFont="1" applyFill="1" applyBorder="1" applyAlignment="1" applyProtection="1">
      <alignment horizontal="center" vertical="center" wrapText="1"/>
      <protection/>
    </xf>
    <xf numFmtId="0" fontId="21" fillId="0" borderId="33" xfId="8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1" fillId="0" borderId="31" xfId="81" applyFont="1" applyFill="1" applyBorder="1" applyAlignment="1" applyProtection="1">
      <alignment horizontal="center" vertical="center" wrapText="1"/>
      <protection/>
    </xf>
    <xf numFmtId="0" fontId="21" fillId="0" borderId="33" xfId="81" applyFont="1" applyFill="1" applyBorder="1" applyAlignment="1" applyProtection="1">
      <alignment horizontal="center" vertical="center" wrapText="1"/>
      <protection/>
    </xf>
    <xf numFmtId="4" fontId="20" fillId="0" borderId="20" xfId="87" applyNumberFormat="1" applyFont="1" applyFill="1" applyBorder="1" applyAlignment="1">
      <alignment horizontal="center" vertical="center" wrapText="1"/>
    </xf>
    <xf numFmtId="4" fontId="22" fillId="0" borderId="20" xfId="87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22" fillId="0" borderId="2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 wrapText="1"/>
    </xf>
    <xf numFmtId="0" fontId="81" fillId="0" borderId="0" xfId="0" applyFont="1" applyAlignment="1">
      <alignment horizontal="center"/>
    </xf>
    <xf numFmtId="0" fontId="18" fillId="0" borderId="0" xfId="81" applyFont="1" applyAlignment="1" applyProtection="1">
      <alignment horizontal="center"/>
      <protection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a 2" xfId="34"/>
    <cellStyle name="Cálculo" xfId="35"/>
    <cellStyle name="Cálculo 2" xfId="36"/>
    <cellStyle name="Celda de comprobación" xfId="37"/>
    <cellStyle name="Celda de comprobación 2" xfId="38"/>
    <cellStyle name="Celda vinculada" xfId="39"/>
    <cellStyle name="Celda vinculada 2" xfId="40"/>
    <cellStyle name="Encabezado 1" xfId="41"/>
    <cellStyle name="Encabezado 4" xfId="42"/>
    <cellStyle name="Encabezado 4 2" xfId="43"/>
    <cellStyle name="Énfasis 1" xfId="44"/>
    <cellStyle name="Énfasis 2" xfId="45"/>
    <cellStyle name="Énfasis 3" xfId="46"/>
    <cellStyle name="Énfasis1" xfId="47"/>
    <cellStyle name="Énfasis1 - 20%" xfId="48"/>
    <cellStyle name="Énfasis1 - 40%" xfId="49"/>
    <cellStyle name="Énfasis1 - 60%" xfId="50"/>
    <cellStyle name="Énfasis1 2" xfId="51"/>
    <cellStyle name="Énfasis2" xfId="52"/>
    <cellStyle name="Énfasis2 - 20%" xfId="53"/>
    <cellStyle name="Énfasis2 - 40%" xfId="54"/>
    <cellStyle name="Énfasis2 - 60%" xfId="55"/>
    <cellStyle name="Énfasis2 2" xfId="56"/>
    <cellStyle name="Énfasis3" xfId="57"/>
    <cellStyle name="Énfasis3 - 20%" xfId="58"/>
    <cellStyle name="Énfasis3 - 40%" xfId="59"/>
    <cellStyle name="Énfasis3 - 60%" xfId="60"/>
    <cellStyle name="Énfasis3 2" xfId="61"/>
    <cellStyle name="Énfasis4" xfId="62"/>
    <cellStyle name="Énfasis4 - 20%" xfId="63"/>
    <cellStyle name="Énfasis4 - 40%" xfId="64"/>
    <cellStyle name="Énfasis4 - 60%" xfId="65"/>
    <cellStyle name="Énfasis4 2" xfId="66"/>
    <cellStyle name="Énfasis5" xfId="67"/>
    <cellStyle name="Énfasis5 - 20%" xfId="68"/>
    <cellStyle name="Énfasis5 - 40%" xfId="69"/>
    <cellStyle name="Énfasis5 - 60%" xfId="70"/>
    <cellStyle name="Énfasis5 2" xfId="71"/>
    <cellStyle name="Énfasis6" xfId="72"/>
    <cellStyle name="Énfasis6 - 20%" xfId="73"/>
    <cellStyle name="Énfasis6 - 40%" xfId="74"/>
    <cellStyle name="Énfasis6 - 60%" xfId="75"/>
    <cellStyle name="Énfasis6 2" xfId="76"/>
    <cellStyle name="Entrada" xfId="77"/>
    <cellStyle name="Entrada 2" xfId="78"/>
    <cellStyle name="Euro" xfId="79"/>
    <cellStyle name="Euro 2" xfId="80"/>
    <cellStyle name="Hyperlink" xfId="81"/>
    <cellStyle name="Followed Hyperlink" xfId="82"/>
    <cellStyle name="Incorrecto" xfId="83"/>
    <cellStyle name="Incorrecto 2" xfId="84"/>
    <cellStyle name="Comma" xfId="85"/>
    <cellStyle name="Comma [0]" xfId="86"/>
    <cellStyle name="Millares 10 10" xfId="87"/>
    <cellStyle name="Millares 2" xfId="88"/>
    <cellStyle name="Currency" xfId="89"/>
    <cellStyle name="Currency [0]" xfId="90"/>
    <cellStyle name="Moneda 2" xfId="91"/>
    <cellStyle name="Moneda 3" xfId="92"/>
    <cellStyle name="Neutral" xfId="93"/>
    <cellStyle name="Neutral 2" xfId="94"/>
    <cellStyle name="Normal 2" xfId="95"/>
    <cellStyle name="Normal 2 2" xfId="96"/>
    <cellStyle name="Normal 3" xfId="97"/>
    <cellStyle name="Normal 4" xfId="98"/>
    <cellStyle name="Normal 5" xfId="99"/>
    <cellStyle name="Notas" xfId="100"/>
    <cellStyle name="Notas 2" xfId="101"/>
    <cellStyle name="Percent" xfId="102"/>
    <cellStyle name="Porcentual 2" xfId="103"/>
    <cellStyle name="Salida" xfId="104"/>
    <cellStyle name="Salida 2" xfId="105"/>
    <cellStyle name="Texto de advertencia" xfId="106"/>
    <cellStyle name="Texto de advertencia 2" xfId="107"/>
    <cellStyle name="Texto explicativo" xfId="108"/>
    <cellStyle name="Título" xfId="109"/>
    <cellStyle name="Título 1 2" xfId="110"/>
    <cellStyle name="Título 2" xfId="111"/>
    <cellStyle name="Título 2 2" xfId="112"/>
    <cellStyle name="Título 3" xfId="113"/>
    <cellStyle name="Título 3 2" xfId="114"/>
    <cellStyle name="Título de hoja" xfId="115"/>
    <cellStyle name="Total" xfId="116"/>
    <cellStyle name="Total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30</xdr:row>
      <xdr:rowOff>104775</xdr:rowOff>
    </xdr:from>
    <xdr:to>
      <xdr:col>32</xdr:col>
      <xdr:colOff>304800</xdr:colOff>
      <xdr:row>36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33075" y="1933575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800100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0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800100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0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409575</xdr:colOff>
      <xdr:row>1</xdr:row>
      <xdr:rowOff>104775</xdr:rowOff>
    </xdr:from>
    <xdr:to>
      <xdr:col>26</xdr:col>
      <xdr:colOff>723900</xdr:colOff>
      <xdr:row>3</xdr:row>
      <xdr:rowOff>180975</xdr:rowOff>
    </xdr:to>
    <xdr:grpSp>
      <xdr:nvGrpSpPr>
        <xdr:cNvPr id="1" name="3 Grupo"/>
        <xdr:cNvGrpSpPr>
          <a:grpSpLocks/>
        </xdr:cNvGrpSpPr>
      </xdr:nvGrpSpPr>
      <xdr:grpSpPr>
        <a:xfrm>
          <a:off x="27270075" y="400050"/>
          <a:ext cx="2238375" cy="609600"/>
          <a:chOff x="13068300" y="200025"/>
          <a:chExt cx="1276350" cy="600075"/>
        </a:xfrm>
        <a:solidFill>
          <a:srgbClr val="FFFFFF"/>
        </a:solidFill>
      </xdr:grpSpPr>
      <xdr:sp>
        <xdr:nvSpPr>
          <xdr:cNvPr id="2" name="2 Rectángulo"/>
          <xdr:cNvSpPr>
            <a:spLocks/>
          </xdr:cNvSpPr>
        </xdr:nvSpPr>
        <xdr:spPr>
          <a:xfrm>
            <a:off x="13068300" y="200025"/>
            <a:ext cx="1276350" cy="600075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13111696" y="228229"/>
            <a:ext cx="1189558" cy="5250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ESCUDO</a:t>
            </a: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OFICIAL DEL MUNICIPIO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4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03975" y="10477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31</xdr:row>
      <xdr:rowOff>104775</xdr:rowOff>
    </xdr:from>
    <xdr:to>
      <xdr:col>32</xdr:col>
      <xdr:colOff>304800</xdr:colOff>
      <xdr:row>37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61675" y="2054542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4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104775"/>
          <a:ext cx="11049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36</xdr:row>
      <xdr:rowOff>104775</xdr:rowOff>
    </xdr:from>
    <xdr:to>
      <xdr:col>32</xdr:col>
      <xdr:colOff>304800</xdr:colOff>
      <xdr:row>42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33075" y="1819275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30</xdr:row>
      <xdr:rowOff>104775</xdr:rowOff>
    </xdr:from>
    <xdr:to>
      <xdr:col>32</xdr:col>
      <xdr:colOff>304800</xdr:colOff>
      <xdr:row>36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33075" y="1812607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30</xdr:row>
      <xdr:rowOff>104775</xdr:rowOff>
    </xdr:from>
    <xdr:to>
      <xdr:col>32</xdr:col>
      <xdr:colOff>304800</xdr:colOff>
      <xdr:row>36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33075" y="1794510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30</xdr:row>
      <xdr:rowOff>104775</xdr:rowOff>
    </xdr:from>
    <xdr:to>
      <xdr:col>32</xdr:col>
      <xdr:colOff>304800</xdr:colOff>
      <xdr:row>36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33075" y="1786890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30</xdr:row>
      <xdr:rowOff>104775</xdr:rowOff>
    </xdr:from>
    <xdr:to>
      <xdr:col>32</xdr:col>
      <xdr:colOff>304800</xdr:colOff>
      <xdr:row>36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33075" y="17868900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20</xdr:row>
      <xdr:rowOff>104775</xdr:rowOff>
    </xdr:from>
    <xdr:to>
      <xdr:col>32</xdr:col>
      <xdr:colOff>304800</xdr:colOff>
      <xdr:row>26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33075" y="1037272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714375</xdr:colOff>
      <xdr:row>0</xdr:row>
      <xdr:rowOff>104775</xdr:rowOff>
    </xdr:from>
    <xdr:to>
      <xdr:col>26</xdr:col>
      <xdr:colOff>609600</xdr:colOff>
      <xdr:row>5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75375" y="104775"/>
          <a:ext cx="1104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714375</xdr:colOff>
      <xdr:row>51</xdr:row>
      <xdr:rowOff>104775</xdr:rowOff>
    </xdr:from>
    <xdr:to>
      <xdr:col>32</xdr:col>
      <xdr:colOff>304800</xdr:colOff>
      <xdr:row>57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33075" y="35556825"/>
          <a:ext cx="11144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cuments%20and%20Settings/Usuario/Mis%20documentos/Downloads/CAPITALIZABLE.xlsx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showGridLines="0" zoomScale="86" zoomScaleNormal="86" zoomScalePageLayoutView="30" workbookViewId="0" topLeftCell="A1">
      <selection activeCell="A10" sqref="A10"/>
    </sheetView>
  </sheetViews>
  <sheetFormatPr defaultColWidth="11.421875" defaultRowHeight="15"/>
  <cols>
    <col min="1" max="1" width="47.2812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157" t="s">
        <v>24</v>
      </c>
      <c r="B2" s="157" t="s">
        <v>93</v>
      </c>
      <c r="C2" s="158"/>
      <c r="D2" s="136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157" t="s">
        <v>152</v>
      </c>
      <c r="B4" s="136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225" t="s">
        <v>153</v>
      </c>
      <c r="B8" s="97" t="s">
        <v>189</v>
      </c>
      <c r="C8" s="125" t="s">
        <v>151</v>
      </c>
      <c r="D8" s="159" t="s">
        <v>195</v>
      </c>
      <c r="E8" s="159">
        <v>61306</v>
      </c>
      <c r="F8" s="117" t="s">
        <v>214</v>
      </c>
      <c r="G8" s="117">
        <v>36</v>
      </c>
      <c r="H8" s="106"/>
      <c r="I8" s="106" t="s">
        <v>74</v>
      </c>
      <c r="J8" s="189">
        <f>ROUND(511656.69,2)</f>
        <v>511656.69</v>
      </c>
      <c r="K8" s="155"/>
      <c r="L8" s="185"/>
      <c r="M8" s="189">
        <f>ROUND(511656.69,2)</f>
        <v>511656.69</v>
      </c>
      <c r="N8" s="95"/>
      <c r="O8" s="6"/>
      <c r="P8" s="119">
        <v>508392.1</v>
      </c>
      <c r="Q8" s="155"/>
      <c r="R8" s="160"/>
      <c r="S8" s="119">
        <v>508392.1</v>
      </c>
      <c r="T8" s="95"/>
      <c r="U8" s="6"/>
      <c r="V8" s="155">
        <v>508392.11</v>
      </c>
      <c r="W8" s="190"/>
      <c r="X8" s="190"/>
      <c r="Y8" s="155">
        <v>508392.11</v>
      </c>
      <c r="Z8" s="191"/>
      <c r="AA8" s="94"/>
    </row>
    <row r="9" spans="1:27" ht="68.25" customHeight="1">
      <c r="A9" s="226" t="s">
        <v>154</v>
      </c>
      <c r="B9" s="97" t="s">
        <v>189</v>
      </c>
      <c r="C9" s="125" t="s">
        <v>194</v>
      </c>
      <c r="D9" s="159" t="s">
        <v>196</v>
      </c>
      <c r="E9" s="159">
        <v>61405</v>
      </c>
      <c r="F9" s="117" t="s">
        <v>215</v>
      </c>
      <c r="G9" s="117">
        <v>36</v>
      </c>
      <c r="H9" s="106"/>
      <c r="I9" s="106" t="s">
        <v>74</v>
      </c>
      <c r="J9" s="189">
        <f>ROUND(1902596.59,2)</f>
        <v>1902596.59</v>
      </c>
      <c r="K9" s="155"/>
      <c r="L9" s="185"/>
      <c r="M9" s="189">
        <f>ROUND(1902596.59,2)</f>
        <v>1902596.59</v>
      </c>
      <c r="N9" s="95"/>
      <c r="O9" s="6"/>
      <c r="P9" s="119">
        <v>1894150.39</v>
      </c>
      <c r="Q9" s="155"/>
      <c r="R9" s="160"/>
      <c r="S9" s="119">
        <v>1894150.39</v>
      </c>
      <c r="T9" s="95"/>
      <c r="U9" s="6"/>
      <c r="V9" s="155">
        <v>1894150.38</v>
      </c>
      <c r="W9" s="190"/>
      <c r="X9" s="191"/>
      <c r="Y9" s="155">
        <v>1894150.38</v>
      </c>
      <c r="Z9" s="191"/>
      <c r="AA9" s="94"/>
    </row>
    <row r="10" spans="1:27" ht="55.5" customHeight="1">
      <c r="A10" s="226" t="s">
        <v>155</v>
      </c>
      <c r="B10" s="97" t="s">
        <v>189</v>
      </c>
      <c r="C10" s="125" t="s">
        <v>194</v>
      </c>
      <c r="D10" s="159" t="s">
        <v>195</v>
      </c>
      <c r="E10" s="159">
        <v>61306</v>
      </c>
      <c r="F10" s="117" t="s">
        <v>207</v>
      </c>
      <c r="G10" s="117">
        <v>36</v>
      </c>
      <c r="H10" s="106"/>
      <c r="I10" s="106" t="s">
        <v>74</v>
      </c>
      <c r="J10" s="189">
        <f>ROUND(1511294.4,2)</f>
        <v>1511294.4</v>
      </c>
      <c r="K10" s="155"/>
      <c r="L10" s="186"/>
      <c r="M10" s="189">
        <f>ROUND(1511294.4,2)</f>
        <v>1511294.4</v>
      </c>
      <c r="N10" s="95"/>
      <c r="O10" s="6"/>
      <c r="P10" s="119">
        <v>1507941.76</v>
      </c>
      <c r="Q10" s="155"/>
      <c r="R10" s="95"/>
      <c r="S10" s="119">
        <v>1507941.76</v>
      </c>
      <c r="T10" s="95"/>
      <c r="U10" s="6"/>
      <c r="V10" s="155">
        <v>1507941.76</v>
      </c>
      <c r="W10" s="190"/>
      <c r="X10" s="191"/>
      <c r="Y10" s="155">
        <v>1507941.76</v>
      </c>
      <c r="Z10" s="191"/>
      <c r="AA10" s="94"/>
    </row>
    <row r="11" spans="1:27" ht="51.75" customHeight="1">
      <c r="A11" s="226" t="s">
        <v>156</v>
      </c>
      <c r="B11" s="97" t="s">
        <v>189</v>
      </c>
      <c r="C11" s="125" t="s">
        <v>194</v>
      </c>
      <c r="D11" s="159" t="s">
        <v>196</v>
      </c>
      <c r="E11" s="159">
        <v>61405</v>
      </c>
      <c r="F11" s="117" t="s">
        <v>216</v>
      </c>
      <c r="G11" s="117">
        <v>36</v>
      </c>
      <c r="H11" s="106"/>
      <c r="I11" s="106" t="s">
        <v>74</v>
      </c>
      <c r="J11" s="189">
        <f>ROUND(1611166.41,2)</f>
        <v>1611166.41</v>
      </c>
      <c r="K11" s="155"/>
      <c r="L11" s="186"/>
      <c r="M11" s="189">
        <f>ROUND(1611166.41,2)</f>
        <v>1611166.41</v>
      </c>
      <c r="N11" s="95"/>
      <c r="O11" s="6"/>
      <c r="P11" s="119">
        <v>1604171.8</v>
      </c>
      <c r="Q11" s="155"/>
      <c r="R11" s="95"/>
      <c r="S11" s="119">
        <v>1604171.8</v>
      </c>
      <c r="T11" s="95"/>
      <c r="U11" s="6"/>
      <c r="V11" s="155">
        <v>1604171.8</v>
      </c>
      <c r="W11" s="190"/>
      <c r="X11" s="191"/>
      <c r="Y11" s="155">
        <v>1604171.8</v>
      </c>
      <c r="Z11" s="191"/>
      <c r="AA11" s="94"/>
    </row>
    <row r="12" spans="1:27" ht="93.75" customHeight="1">
      <c r="A12" s="226" t="s">
        <v>157</v>
      </c>
      <c r="B12" s="97" t="s">
        <v>190</v>
      </c>
      <c r="C12" s="125" t="s">
        <v>194</v>
      </c>
      <c r="D12" s="159" t="s">
        <v>196</v>
      </c>
      <c r="E12" s="159">
        <v>61405</v>
      </c>
      <c r="F12" s="117" t="s">
        <v>217</v>
      </c>
      <c r="G12" s="117">
        <v>36</v>
      </c>
      <c r="H12" s="106"/>
      <c r="I12" s="106" t="s">
        <v>74</v>
      </c>
      <c r="J12" s="155">
        <f>ROUND(765655.29,2)</f>
        <v>765655.29</v>
      </c>
      <c r="K12" s="155"/>
      <c r="L12" s="186"/>
      <c r="M12" s="155">
        <f>ROUND(765655.29,2)</f>
        <v>765655.29</v>
      </c>
      <c r="N12" s="95"/>
      <c r="O12" s="6"/>
      <c r="P12" s="119">
        <v>764737.91</v>
      </c>
      <c r="Q12" s="155"/>
      <c r="R12" s="95"/>
      <c r="S12" s="119">
        <v>764737.91</v>
      </c>
      <c r="T12" s="95"/>
      <c r="U12" s="6"/>
      <c r="V12" s="155">
        <v>764737.92</v>
      </c>
      <c r="W12" s="190"/>
      <c r="X12" s="191"/>
      <c r="Y12" s="155">
        <v>764737.92</v>
      </c>
      <c r="Z12" s="191"/>
      <c r="AA12" s="94"/>
    </row>
    <row r="13" spans="1:27" ht="54.75" customHeight="1">
      <c r="A13" s="226" t="s">
        <v>158</v>
      </c>
      <c r="B13" s="97" t="s">
        <v>189</v>
      </c>
      <c r="C13" s="125" t="s">
        <v>194</v>
      </c>
      <c r="D13" s="159" t="s">
        <v>195</v>
      </c>
      <c r="E13" s="159">
        <v>61306</v>
      </c>
      <c r="F13" s="117" t="s">
        <v>218</v>
      </c>
      <c r="G13" s="117">
        <v>36</v>
      </c>
      <c r="H13" s="106"/>
      <c r="I13" s="106" t="s">
        <v>74</v>
      </c>
      <c r="J13" s="155">
        <f>ROUND(1426368.17,2)</f>
        <v>1426368.17</v>
      </c>
      <c r="K13" s="155"/>
      <c r="L13" s="186"/>
      <c r="M13" s="155">
        <f>ROUND(1426368.17,2)</f>
        <v>1426368.17</v>
      </c>
      <c r="N13" s="95"/>
      <c r="O13" s="6"/>
      <c r="P13" s="178">
        <v>1425905.12</v>
      </c>
      <c r="Q13" s="170"/>
      <c r="R13" s="95"/>
      <c r="S13" s="119">
        <v>1425905.12</v>
      </c>
      <c r="T13" s="95"/>
      <c r="U13" s="6"/>
      <c r="V13" s="155">
        <v>1425905.11</v>
      </c>
      <c r="W13" s="190"/>
      <c r="X13" s="191"/>
      <c r="Y13" s="155">
        <v>1425905.11</v>
      </c>
      <c r="Z13" s="191"/>
      <c r="AA13" s="94"/>
    </row>
    <row r="14" spans="1:27" ht="74.25" customHeight="1">
      <c r="A14" s="226" t="s">
        <v>159</v>
      </c>
      <c r="B14" s="97" t="s">
        <v>189</v>
      </c>
      <c r="C14" s="125" t="s">
        <v>151</v>
      </c>
      <c r="D14" s="159" t="s">
        <v>197</v>
      </c>
      <c r="E14" s="159">
        <v>61202</v>
      </c>
      <c r="F14" s="117" t="s">
        <v>219</v>
      </c>
      <c r="G14" s="117">
        <v>36</v>
      </c>
      <c r="H14" s="106"/>
      <c r="I14" s="106" t="s">
        <v>74</v>
      </c>
      <c r="J14" s="155">
        <f>ROUND(480000,2)</f>
        <v>480000</v>
      </c>
      <c r="K14" s="155">
        <f>ROUND(480000,2)</f>
        <v>480000</v>
      </c>
      <c r="L14" s="186"/>
      <c r="M14" s="186"/>
      <c r="N14" s="95"/>
      <c r="O14" s="6"/>
      <c r="P14" s="164">
        <v>478440.23</v>
      </c>
      <c r="Q14" s="164">
        <v>478440.23</v>
      </c>
      <c r="R14" s="95"/>
      <c r="S14" s="95"/>
      <c r="T14" s="95"/>
      <c r="U14" s="6"/>
      <c r="V14" s="155">
        <v>478440.23</v>
      </c>
      <c r="W14" s="155">
        <v>478440.23</v>
      </c>
      <c r="X14" s="191"/>
      <c r="Y14" s="191"/>
      <c r="Z14" s="191"/>
      <c r="AA14" s="94"/>
    </row>
    <row r="15" spans="1:27" ht="79.5" customHeight="1">
      <c r="A15" s="226" t="s">
        <v>160</v>
      </c>
      <c r="B15" s="97" t="s">
        <v>189</v>
      </c>
      <c r="C15" s="125" t="s">
        <v>151</v>
      </c>
      <c r="D15" s="159" t="s">
        <v>197</v>
      </c>
      <c r="E15" s="159">
        <v>61202</v>
      </c>
      <c r="F15" s="117" t="s">
        <v>220</v>
      </c>
      <c r="G15" s="117">
        <v>36</v>
      </c>
      <c r="H15" s="106"/>
      <c r="I15" s="106" t="s">
        <v>74</v>
      </c>
      <c r="J15" s="155">
        <f>ROUND(441994.08,2)</f>
        <v>441994.08</v>
      </c>
      <c r="K15" s="155">
        <f>ROUND(441994.08,2)</f>
        <v>441994.08</v>
      </c>
      <c r="L15" s="186"/>
      <c r="M15" s="186"/>
      <c r="N15" s="95"/>
      <c r="O15" s="6"/>
      <c r="P15" s="164">
        <v>474288.6</v>
      </c>
      <c r="Q15" s="164">
        <v>474288.6</v>
      </c>
      <c r="R15" s="95"/>
      <c r="S15" s="95"/>
      <c r="T15" s="95"/>
      <c r="U15" s="6"/>
      <c r="V15" s="155">
        <v>436734.9</v>
      </c>
      <c r="W15" s="155">
        <v>436734.9</v>
      </c>
      <c r="X15" s="191"/>
      <c r="Y15" s="191"/>
      <c r="Z15" s="191"/>
      <c r="AA15" s="94"/>
    </row>
    <row r="16" spans="1:27" ht="64.5" customHeight="1">
      <c r="A16" s="226" t="s">
        <v>161</v>
      </c>
      <c r="B16" s="97" t="s">
        <v>189</v>
      </c>
      <c r="C16" s="125" t="s">
        <v>151</v>
      </c>
      <c r="D16" s="159" t="s">
        <v>195</v>
      </c>
      <c r="E16" s="159">
        <v>61301</v>
      </c>
      <c r="F16" s="117" t="s">
        <v>221</v>
      </c>
      <c r="G16" s="117">
        <v>36</v>
      </c>
      <c r="H16" s="106"/>
      <c r="I16" s="106" t="s">
        <v>74</v>
      </c>
      <c r="J16" s="155">
        <f>ROUND(74707.38,2)</f>
        <v>74707.38</v>
      </c>
      <c r="K16" s="155">
        <f>ROUND(74707.38,2)</f>
        <v>74707.38</v>
      </c>
      <c r="L16" s="186"/>
      <c r="M16" s="187"/>
      <c r="N16" s="95"/>
      <c r="O16" s="6"/>
      <c r="P16" s="164">
        <v>74650.95</v>
      </c>
      <c r="Q16" s="164">
        <v>74650.95</v>
      </c>
      <c r="R16" s="95"/>
      <c r="S16" s="163"/>
      <c r="T16" s="95"/>
      <c r="U16" s="6"/>
      <c r="V16" s="155">
        <v>74650.95</v>
      </c>
      <c r="W16" s="155">
        <v>74650.95</v>
      </c>
      <c r="X16" s="191"/>
      <c r="Y16" s="191"/>
      <c r="Z16" s="191"/>
      <c r="AA16" s="94"/>
    </row>
    <row r="17" spans="1:27" ht="67.5" customHeight="1">
      <c r="A17" s="226" t="s">
        <v>162</v>
      </c>
      <c r="B17" s="97" t="s">
        <v>189</v>
      </c>
      <c r="C17" s="125" t="s">
        <v>151</v>
      </c>
      <c r="D17" s="159" t="s">
        <v>197</v>
      </c>
      <c r="E17" s="159">
        <v>61202</v>
      </c>
      <c r="F17" s="117" t="s">
        <v>222</v>
      </c>
      <c r="G17" s="117">
        <v>36</v>
      </c>
      <c r="H17" s="106"/>
      <c r="I17" s="106" t="s">
        <v>74</v>
      </c>
      <c r="J17" s="155">
        <f>ROUND(496711.1,2)</f>
        <v>496711.1</v>
      </c>
      <c r="K17" s="155">
        <f>ROUND(496711.1,2)</f>
        <v>496711.1</v>
      </c>
      <c r="L17" s="186"/>
      <c r="M17" s="187"/>
      <c r="N17" s="95"/>
      <c r="O17" s="6"/>
      <c r="P17" s="164">
        <v>495877.87</v>
      </c>
      <c r="Q17" s="164">
        <v>495877.87</v>
      </c>
      <c r="R17" s="95"/>
      <c r="S17" s="163"/>
      <c r="T17" s="95"/>
      <c r="U17" s="6"/>
      <c r="V17" s="155">
        <v>465092.13</v>
      </c>
      <c r="W17" s="155">
        <v>465092.13</v>
      </c>
      <c r="X17" s="191"/>
      <c r="Y17" s="191"/>
      <c r="Z17" s="191"/>
      <c r="AA17" s="94"/>
    </row>
    <row r="18" spans="1:27" ht="79.5" customHeight="1">
      <c r="A18" s="226" t="s">
        <v>163</v>
      </c>
      <c r="B18" s="97" t="s">
        <v>191</v>
      </c>
      <c r="C18" s="125" t="s">
        <v>151</v>
      </c>
      <c r="D18" s="159" t="s">
        <v>197</v>
      </c>
      <c r="E18" s="159">
        <v>61202</v>
      </c>
      <c r="F18" s="117" t="s">
        <v>223</v>
      </c>
      <c r="G18" s="117">
        <v>36</v>
      </c>
      <c r="H18" s="106"/>
      <c r="I18" s="106" t="s">
        <v>74</v>
      </c>
      <c r="J18" s="155">
        <f>ROUND(340439.78,2)</f>
        <v>340439.78</v>
      </c>
      <c r="K18" s="155">
        <f>ROUND(340439.78,2)</f>
        <v>340439.78</v>
      </c>
      <c r="L18" s="186"/>
      <c r="M18" s="187"/>
      <c r="N18" s="95"/>
      <c r="O18" s="6"/>
      <c r="P18" s="164">
        <v>340078.57</v>
      </c>
      <c r="Q18" s="164">
        <v>340078.57</v>
      </c>
      <c r="R18" s="95"/>
      <c r="S18" s="163"/>
      <c r="T18" s="95"/>
      <c r="U18" s="6"/>
      <c r="V18" s="155">
        <v>292936.4</v>
      </c>
      <c r="W18" s="155">
        <v>292936.4</v>
      </c>
      <c r="X18" s="191"/>
      <c r="Y18" s="191"/>
      <c r="Z18" s="191"/>
      <c r="AA18" s="94"/>
    </row>
    <row r="19" spans="1:27" ht="87.75" customHeight="1">
      <c r="A19" s="226" t="s">
        <v>164</v>
      </c>
      <c r="B19" s="97" t="s">
        <v>189</v>
      </c>
      <c r="C19" s="125" t="s">
        <v>151</v>
      </c>
      <c r="D19" s="159" t="s">
        <v>197</v>
      </c>
      <c r="E19" s="159">
        <v>61202</v>
      </c>
      <c r="F19" s="117" t="s">
        <v>224</v>
      </c>
      <c r="G19" s="117">
        <v>36</v>
      </c>
      <c r="H19" s="106"/>
      <c r="I19" s="106" t="s">
        <v>74</v>
      </c>
      <c r="J19" s="155">
        <f>ROUND(198290.24,2)</f>
        <v>198290.24</v>
      </c>
      <c r="K19" s="155">
        <f>ROUND(198290.24,2)</f>
        <v>198290.24</v>
      </c>
      <c r="L19" s="186"/>
      <c r="M19" s="187"/>
      <c r="N19" s="95"/>
      <c r="O19" s="6"/>
      <c r="P19" s="164">
        <v>198280.09</v>
      </c>
      <c r="Q19" s="164">
        <v>198280.09</v>
      </c>
      <c r="R19" s="95"/>
      <c r="S19" s="163"/>
      <c r="T19" s="95"/>
      <c r="U19" s="6"/>
      <c r="V19" s="155">
        <v>173432.82</v>
      </c>
      <c r="W19" s="155">
        <v>173432.82</v>
      </c>
      <c r="X19" s="191"/>
      <c r="Y19" s="191"/>
      <c r="Z19" s="191"/>
      <c r="AA19" s="94"/>
    </row>
    <row r="20" spans="1:27" ht="75.75" customHeight="1">
      <c r="A20" s="226" t="s">
        <v>165</v>
      </c>
      <c r="B20" s="97" t="s">
        <v>189</v>
      </c>
      <c r="C20" s="125" t="s">
        <v>151</v>
      </c>
      <c r="D20" s="159" t="s">
        <v>197</v>
      </c>
      <c r="E20" s="159">
        <v>61202</v>
      </c>
      <c r="F20" s="117" t="s">
        <v>225</v>
      </c>
      <c r="G20" s="117">
        <v>36</v>
      </c>
      <c r="H20" s="106"/>
      <c r="I20" s="106" t="s">
        <v>74</v>
      </c>
      <c r="J20" s="155">
        <f>ROUND(187403.9,2)</f>
        <v>187403.9</v>
      </c>
      <c r="K20" s="155">
        <f>ROUND(187403.9,2)</f>
        <v>187403.9</v>
      </c>
      <c r="L20" s="186"/>
      <c r="M20" s="187"/>
      <c r="N20" s="95"/>
      <c r="O20" s="6"/>
      <c r="P20" s="164">
        <v>183923.93</v>
      </c>
      <c r="Q20" s="164">
        <v>183923.93</v>
      </c>
      <c r="R20" s="95"/>
      <c r="S20" s="163"/>
      <c r="T20" s="95"/>
      <c r="U20" s="6"/>
      <c r="V20" s="155">
        <v>147877.79</v>
      </c>
      <c r="W20" s="155">
        <v>147877.79</v>
      </c>
      <c r="X20" s="191"/>
      <c r="Y20" s="191"/>
      <c r="Z20" s="191"/>
      <c r="AA20" s="94"/>
    </row>
    <row r="21" spans="1:27" ht="52.5" customHeight="1">
      <c r="A21" s="226" t="s">
        <v>166</v>
      </c>
      <c r="B21" s="97" t="s">
        <v>189</v>
      </c>
      <c r="C21" s="125" t="s">
        <v>151</v>
      </c>
      <c r="D21" s="159" t="s">
        <v>195</v>
      </c>
      <c r="E21" s="117">
        <v>61306</v>
      </c>
      <c r="F21" s="117" t="s">
        <v>226</v>
      </c>
      <c r="G21" s="117">
        <v>36</v>
      </c>
      <c r="H21" s="106"/>
      <c r="I21" s="106" t="s">
        <v>74</v>
      </c>
      <c r="J21" s="155">
        <f>ROUND(361815.28,2)</f>
        <v>361815.28</v>
      </c>
      <c r="K21" s="155">
        <f>ROUND(361815.28,2)</f>
        <v>361815.28</v>
      </c>
      <c r="L21" s="186"/>
      <c r="M21" s="187"/>
      <c r="N21" s="95"/>
      <c r="O21" s="6"/>
      <c r="P21" s="164">
        <v>361687.47</v>
      </c>
      <c r="Q21" s="164">
        <v>361687.47</v>
      </c>
      <c r="R21" s="95"/>
      <c r="S21" s="163"/>
      <c r="T21" s="95"/>
      <c r="U21" s="6"/>
      <c r="V21" s="155">
        <v>336616.33</v>
      </c>
      <c r="W21" s="155">
        <v>336616.33</v>
      </c>
      <c r="X21" s="191"/>
      <c r="Y21" s="191"/>
      <c r="Z21" s="191"/>
      <c r="AA21" s="94"/>
    </row>
    <row r="22" spans="1:27" ht="81" customHeight="1">
      <c r="A22" s="226" t="s">
        <v>167</v>
      </c>
      <c r="B22" s="97" t="s">
        <v>189</v>
      </c>
      <c r="C22" s="125" t="s">
        <v>151</v>
      </c>
      <c r="D22" s="159" t="s">
        <v>195</v>
      </c>
      <c r="E22" s="117">
        <v>61306</v>
      </c>
      <c r="F22" s="117" t="s">
        <v>227</v>
      </c>
      <c r="G22" s="117">
        <v>36</v>
      </c>
      <c r="H22" s="106"/>
      <c r="I22" s="106" t="s">
        <v>74</v>
      </c>
      <c r="J22" s="155">
        <f>ROUND(371591.71,2)</f>
        <v>371591.71</v>
      </c>
      <c r="K22" s="155">
        <f>ROUND(371591.71,2)</f>
        <v>371591.71</v>
      </c>
      <c r="L22" s="186"/>
      <c r="M22" s="187"/>
      <c r="N22" s="95"/>
      <c r="O22" s="6"/>
      <c r="P22" s="164">
        <v>371150.68</v>
      </c>
      <c r="Q22" s="164">
        <v>371150.68</v>
      </c>
      <c r="R22" s="95"/>
      <c r="S22" s="163"/>
      <c r="T22" s="95"/>
      <c r="U22" s="6"/>
      <c r="V22" s="155">
        <v>371150.68</v>
      </c>
      <c r="W22" s="155">
        <v>371150.68</v>
      </c>
      <c r="X22" s="191"/>
      <c r="Y22" s="191"/>
      <c r="Z22" s="191"/>
      <c r="AA22" s="94"/>
    </row>
    <row r="23" spans="1:27" ht="74.25" customHeight="1">
      <c r="A23" s="226" t="s">
        <v>139</v>
      </c>
      <c r="B23" s="97" t="s">
        <v>189</v>
      </c>
      <c r="C23" s="125" t="s">
        <v>151</v>
      </c>
      <c r="D23" s="159" t="s">
        <v>195</v>
      </c>
      <c r="E23" s="117">
        <v>61306</v>
      </c>
      <c r="F23" s="159" t="s">
        <v>198</v>
      </c>
      <c r="G23" s="117">
        <v>36</v>
      </c>
      <c r="H23" s="106"/>
      <c r="I23" s="106" t="s">
        <v>74</v>
      </c>
      <c r="J23" s="155">
        <f>ROUND(318754.75,2)</f>
        <v>318754.75</v>
      </c>
      <c r="K23" s="155">
        <f>ROUND(318754.75,2)</f>
        <v>318754.75</v>
      </c>
      <c r="L23" s="186"/>
      <c r="M23" s="187"/>
      <c r="N23" s="95"/>
      <c r="O23" s="6"/>
      <c r="P23" s="164">
        <v>318189.88</v>
      </c>
      <c r="Q23" s="164">
        <v>318189.88</v>
      </c>
      <c r="R23" s="95"/>
      <c r="S23" s="163"/>
      <c r="T23" s="95"/>
      <c r="U23" s="6"/>
      <c r="V23" s="155">
        <v>318189.88</v>
      </c>
      <c r="W23" s="155">
        <v>318189.88</v>
      </c>
      <c r="X23" s="191"/>
      <c r="Y23" s="191"/>
      <c r="Z23" s="191"/>
      <c r="AA23" s="94"/>
    </row>
    <row r="24" spans="1:27" ht="52.5" customHeight="1">
      <c r="A24" s="227" t="s">
        <v>149</v>
      </c>
      <c r="B24" s="166" t="s">
        <v>150</v>
      </c>
      <c r="C24" s="125" t="s">
        <v>151</v>
      </c>
      <c r="D24" s="159" t="s">
        <v>197</v>
      </c>
      <c r="E24" s="159">
        <v>61202</v>
      </c>
      <c r="F24" s="159" t="s">
        <v>199</v>
      </c>
      <c r="G24" s="117">
        <v>36</v>
      </c>
      <c r="H24" s="106"/>
      <c r="I24" s="106" t="s">
        <v>74</v>
      </c>
      <c r="J24" s="155">
        <f>ROUND(480000,2)</f>
        <v>480000</v>
      </c>
      <c r="K24" s="155">
        <f>ROUND(480000,2)</f>
        <v>480000</v>
      </c>
      <c r="L24" s="186"/>
      <c r="M24" s="187"/>
      <c r="N24" s="95"/>
      <c r="O24" s="173"/>
      <c r="P24" s="164">
        <v>479994.9</v>
      </c>
      <c r="Q24" s="164">
        <v>479994.9</v>
      </c>
      <c r="R24" s="171"/>
      <c r="S24" s="172"/>
      <c r="T24" s="171"/>
      <c r="U24" s="173"/>
      <c r="V24" s="155">
        <v>479994.9</v>
      </c>
      <c r="W24" s="155">
        <v>479994.9</v>
      </c>
      <c r="X24" s="191"/>
      <c r="Y24" s="191"/>
      <c r="Z24" s="191"/>
      <c r="AA24" s="174"/>
    </row>
    <row r="25" spans="1:27" ht="61.5" customHeight="1">
      <c r="A25" s="175" t="s">
        <v>140</v>
      </c>
      <c r="B25" s="176" t="s">
        <v>189</v>
      </c>
      <c r="C25" s="125" t="s">
        <v>151</v>
      </c>
      <c r="D25" s="159" t="s">
        <v>197</v>
      </c>
      <c r="E25" s="159">
        <v>61202</v>
      </c>
      <c r="F25" s="159" t="s">
        <v>200</v>
      </c>
      <c r="G25" s="117">
        <v>36</v>
      </c>
      <c r="H25" s="106"/>
      <c r="I25" s="106" t="s">
        <v>74</v>
      </c>
      <c r="J25" s="155">
        <f>ROUND(550000,2)</f>
        <v>550000</v>
      </c>
      <c r="K25" s="155">
        <f>ROUND(550000,2)</f>
        <v>550000</v>
      </c>
      <c r="L25" s="186"/>
      <c r="M25" s="186"/>
      <c r="N25" s="95"/>
      <c r="O25" s="6"/>
      <c r="P25" s="164">
        <v>549424.21</v>
      </c>
      <c r="Q25" s="164">
        <v>549424.21</v>
      </c>
      <c r="R25" s="95"/>
      <c r="S25" s="95"/>
      <c r="T25" s="95"/>
      <c r="U25" s="6"/>
      <c r="V25" s="155">
        <v>549424.22</v>
      </c>
      <c r="W25" s="155">
        <v>549424.22</v>
      </c>
      <c r="X25" s="191"/>
      <c r="Y25" s="191"/>
      <c r="Z25" s="191"/>
      <c r="AA25" s="94"/>
    </row>
    <row r="26" spans="1:27" ht="16.5">
      <c r="A26" s="133"/>
      <c r="B26" s="140"/>
      <c r="C26" s="133"/>
      <c r="D26" s="161"/>
      <c r="E26" s="161"/>
      <c r="F26" s="161"/>
      <c r="G26" s="161"/>
      <c r="H26" s="162"/>
      <c r="I26" s="128"/>
      <c r="J26" s="144"/>
      <c r="K26" s="144"/>
      <c r="L26" s="130"/>
      <c r="M26" s="130"/>
      <c r="N26" s="130"/>
      <c r="O26" s="131"/>
      <c r="P26" s="129"/>
      <c r="Q26" s="144"/>
      <c r="R26" s="132"/>
      <c r="S26" s="132"/>
      <c r="T26" s="132"/>
      <c r="U26" s="131"/>
      <c r="V26" s="144"/>
      <c r="W26" s="130"/>
      <c r="X26" s="132"/>
      <c r="Y26" s="132"/>
      <c r="Z26" s="132"/>
      <c r="AA26" s="132"/>
    </row>
    <row r="31" spans="6:32" ht="23.2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107"/>
      <c r="V31" s="10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6:32" ht="16.5">
      <c r="F32" s="85"/>
      <c r="G32" s="85"/>
      <c r="H32" s="86"/>
      <c r="I32" s="87"/>
      <c r="J32" s="88"/>
      <c r="K32" s="87"/>
      <c r="L32" s="87"/>
      <c r="M32" s="87"/>
      <c r="N32" s="87"/>
      <c r="O32" s="107"/>
      <c r="P32" s="107"/>
      <c r="Q32" s="87"/>
      <c r="R32" s="87"/>
      <c r="S32" s="87"/>
      <c r="T32" s="87"/>
      <c r="U32" s="107"/>
      <c r="V32" s="10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6:32" ht="25.5">
      <c r="F33" s="85"/>
      <c r="G33" s="87"/>
      <c r="H33" s="89"/>
      <c r="I33" s="90"/>
      <c r="J33" s="91"/>
      <c r="K33" s="90"/>
      <c r="L33" s="90"/>
      <c r="M33" s="90"/>
      <c r="N33" s="90"/>
      <c r="O33" s="108"/>
      <c r="P33" s="108"/>
      <c r="Q33" s="90"/>
      <c r="R33" s="90"/>
      <c r="S33" s="90"/>
      <c r="T33" s="90"/>
      <c r="U33" s="126"/>
      <c r="V33" s="10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6:32" ht="16.5">
      <c r="F34" s="85"/>
      <c r="G34" s="87"/>
      <c r="H34" s="86"/>
      <c r="I34" s="87"/>
      <c r="J34" s="88"/>
      <c r="K34" s="87"/>
      <c r="L34" s="87"/>
      <c r="M34" s="87"/>
      <c r="N34" s="87"/>
      <c r="O34" s="107"/>
      <c r="P34" s="107"/>
      <c r="Q34" s="87"/>
      <c r="R34" s="87"/>
      <c r="S34" s="87"/>
      <c r="T34" s="87"/>
      <c r="U34" s="107"/>
      <c r="V34" s="10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6:32" ht="25.5">
      <c r="F35" s="87"/>
      <c r="G35" s="87"/>
      <c r="H35" s="86"/>
      <c r="I35" s="87"/>
      <c r="J35" s="88"/>
      <c r="K35" s="87"/>
      <c r="L35" s="87"/>
      <c r="M35" s="87"/>
      <c r="N35" s="87"/>
      <c r="O35" s="109"/>
      <c r="P35" s="107"/>
      <c r="Q35" s="87"/>
      <c r="R35" s="87"/>
      <c r="S35" s="87"/>
      <c r="T35" s="87"/>
      <c r="U35" s="107"/>
      <c r="V35" s="107"/>
      <c r="W35" s="87"/>
      <c r="X35" s="87"/>
      <c r="Y35" s="87"/>
      <c r="Z35" s="87"/>
      <c r="AA35" s="87"/>
      <c r="AB35" s="87"/>
      <c r="AC35" s="127"/>
      <c r="AD35" s="87"/>
      <c r="AE35" s="87"/>
      <c r="AF35" s="87"/>
    </row>
    <row r="36" spans="6:32" ht="16.5">
      <c r="F36" s="236"/>
      <c r="G36" s="236"/>
      <c r="H36" s="245"/>
      <c r="I36" s="236"/>
      <c r="J36" s="236"/>
      <c r="K36" s="236"/>
      <c r="L36" s="236"/>
      <c r="M36" s="235"/>
      <c r="N36" s="235"/>
      <c r="O36" s="236"/>
      <c r="P36" s="236"/>
      <c r="Q36" s="236"/>
      <c r="R36" s="237"/>
      <c r="S36" s="237"/>
      <c r="T36" s="237"/>
      <c r="U36" s="240"/>
      <c r="V36" s="240"/>
      <c r="W36" s="240"/>
      <c r="X36" s="241"/>
      <c r="Y36" s="241"/>
      <c r="Z36" s="241"/>
      <c r="AA36" s="240"/>
      <c r="AB36" s="240"/>
      <c r="AC36" s="240"/>
      <c r="AD36" s="240"/>
      <c r="AE36" s="240"/>
      <c r="AF36" s="240"/>
    </row>
    <row r="37" spans="6:32" ht="16.5">
      <c r="F37" s="236"/>
      <c r="G37" s="236"/>
      <c r="H37" s="245"/>
      <c r="I37" s="236"/>
      <c r="J37" s="236"/>
      <c r="K37" s="236"/>
      <c r="L37" s="236"/>
      <c r="M37" s="128"/>
      <c r="N37" s="128"/>
      <c r="O37" s="129"/>
      <c r="P37" s="129"/>
      <c r="Q37" s="130"/>
      <c r="R37" s="130"/>
      <c r="S37" s="130"/>
      <c r="T37" s="131"/>
      <c r="U37" s="129"/>
      <c r="V37" s="129"/>
      <c r="W37" s="132"/>
      <c r="X37" s="132"/>
      <c r="Y37" s="132"/>
      <c r="Z37" s="131"/>
      <c r="AA37" s="132"/>
      <c r="AB37" s="130"/>
      <c r="AC37" s="132"/>
      <c r="AD37" s="132"/>
      <c r="AE37" s="132"/>
      <c r="AF37" s="132"/>
    </row>
    <row r="38" spans="6:32" ht="16.5">
      <c r="F38" s="133"/>
      <c r="G38" s="140"/>
      <c r="H38" s="140"/>
      <c r="I38" s="141"/>
      <c r="J38" s="141"/>
      <c r="K38" s="141"/>
      <c r="L38" s="141"/>
      <c r="M38" s="142"/>
      <c r="N38" s="143"/>
      <c r="O38" s="144"/>
      <c r="P38" s="144"/>
      <c r="Q38" s="145"/>
      <c r="R38" s="145"/>
      <c r="S38" s="145"/>
      <c r="T38" s="146"/>
      <c r="U38" s="147"/>
      <c r="V38" s="144"/>
      <c r="W38" s="148"/>
      <c r="X38" s="132"/>
      <c r="Y38" s="132"/>
      <c r="Z38" s="131"/>
      <c r="AA38" s="132"/>
      <c r="AB38" s="130"/>
      <c r="AC38" s="132"/>
      <c r="AD38" s="132"/>
      <c r="AE38" s="132"/>
      <c r="AF38" s="132"/>
    </row>
    <row r="39" spans="6:32" ht="16.5">
      <c r="F39" s="133"/>
      <c r="G39" s="140"/>
      <c r="H39" s="140"/>
      <c r="I39" s="141"/>
      <c r="J39" s="141"/>
      <c r="K39" s="141"/>
      <c r="L39" s="141"/>
      <c r="M39" s="142"/>
      <c r="N39" s="143"/>
      <c r="O39" s="144"/>
      <c r="P39" s="144"/>
      <c r="Q39" s="145"/>
      <c r="R39" s="145"/>
      <c r="S39" s="145"/>
      <c r="T39" s="146"/>
      <c r="U39" s="147"/>
      <c r="V39" s="144"/>
      <c r="W39" s="148"/>
      <c r="X39" s="132"/>
      <c r="Y39" s="132"/>
      <c r="Z39" s="131"/>
      <c r="AA39" s="132"/>
      <c r="AB39" s="130"/>
      <c r="AC39" s="132"/>
      <c r="AD39" s="132"/>
      <c r="AE39" s="132"/>
      <c r="AF39" s="132"/>
    </row>
    <row r="40" spans="6:32" ht="16.5">
      <c r="F40" s="133"/>
      <c r="G40" s="140"/>
      <c r="H40" s="140"/>
      <c r="I40" s="141"/>
      <c r="J40" s="141"/>
      <c r="K40" s="141"/>
      <c r="L40" s="141"/>
      <c r="M40" s="142"/>
      <c r="N40" s="143"/>
      <c r="O40" s="144"/>
      <c r="P40" s="144"/>
      <c r="Q40" s="145"/>
      <c r="R40" s="145"/>
      <c r="S40" s="145"/>
      <c r="T40" s="146"/>
      <c r="U40" s="147"/>
      <c r="V40" s="144"/>
      <c r="W40" s="148"/>
      <c r="X40" s="132"/>
      <c r="Y40" s="132"/>
      <c r="Z40" s="131"/>
      <c r="AA40" s="132"/>
      <c r="AB40" s="130"/>
      <c r="AC40" s="132"/>
      <c r="AD40" s="132"/>
      <c r="AE40" s="132"/>
      <c r="AF40" s="132"/>
    </row>
    <row r="41" spans="6:32" ht="16.5">
      <c r="F41" s="133"/>
      <c r="G41" s="140"/>
      <c r="H41" s="140"/>
      <c r="I41" s="141"/>
      <c r="J41" s="141"/>
      <c r="K41" s="141"/>
      <c r="L41" s="141"/>
      <c r="M41" s="142"/>
      <c r="N41" s="143"/>
      <c r="O41" s="144"/>
      <c r="P41" s="144"/>
      <c r="Q41" s="145"/>
      <c r="R41" s="145"/>
      <c r="S41" s="145"/>
      <c r="T41" s="146"/>
      <c r="U41" s="147"/>
      <c r="V41" s="144"/>
      <c r="W41" s="148"/>
      <c r="X41" s="132"/>
      <c r="Y41" s="132"/>
      <c r="Z41" s="131"/>
      <c r="AA41" s="132"/>
      <c r="AB41" s="130"/>
      <c r="AC41" s="132"/>
      <c r="AD41" s="132"/>
      <c r="AE41" s="132"/>
      <c r="AF41" s="132"/>
    </row>
    <row r="42" spans="6:32" ht="16.5">
      <c r="F42" s="133"/>
      <c r="G42" s="140"/>
      <c r="H42" s="140"/>
      <c r="I42" s="141"/>
      <c r="J42" s="141"/>
      <c r="K42" s="141"/>
      <c r="L42" s="141"/>
      <c r="M42" s="142"/>
      <c r="N42" s="143"/>
      <c r="O42" s="144"/>
      <c r="P42" s="144"/>
      <c r="Q42" s="145"/>
      <c r="R42" s="145"/>
      <c r="S42" s="145"/>
      <c r="T42" s="146"/>
      <c r="U42" s="147"/>
      <c r="V42" s="144"/>
      <c r="W42" s="148"/>
      <c r="X42" s="132"/>
      <c r="Y42" s="132"/>
      <c r="Z42" s="131"/>
      <c r="AA42" s="132"/>
      <c r="AB42" s="130"/>
      <c r="AC42" s="132"/>
      <c r="AD42" s="132"/>
      <c r="AE42" s="132"/>
      <c r="AF42" s="132"/>
    </row>
    <row r="43" spans="6:32" ht="16.5">
      <c r="F43" s="133"/>
      <c r="G43" s="140"/>
      <c r="H43" s="140"/>
      <c r="I43" s="149"/>
      <c r="J43" s="141"/>
      <c r="K43" s="141"/>
      <c r="L43" s="141"/>
      <c r="M43" s="142"/>
      <c r="N43" s="143"/>
      <c r="O43" s="144"/>
      <c r="P43" s="144"/>
      <c r="Q43" s="145"/>
      <c r="R43" s="145"/>
      <c r="S43" s="145"/>
      <c r="T43" s="146"/>
      <c r="U43" s="147"/>
      <c r="V43" s="144"/>
      <c r="W43" s="148"/>
      <c r="X43" s="132"/>
      <c r="Y43" s="132"/>
      <c r="Z43" s="131"/>
      <c r="AA43" s="132"/>
      <c r="AB43" s="130"/>
      <c r="AC43" s="132"/>
      <c r="AD43" s="132"/>
      <c r="AE43" s="132"/>
      <c r="AF43" s="132"/>
    </row>
    <row r="44" spans="6:32" ht="16.5">
      <c r="F44" s="133"/>
      <c r="G44" s="140"/>
      <c r="H44" s="140"/>
      <c r="I44" s="141"/>
      <c r="J44" s="141"/>
      <c r="K44" s="141"/>
      <c r="L44" s="141"/>
      <c r="M44" s="142"/>
      <c r="N44" s="143"/>
      <c r="O44" s="144"/>
      <c r="P44" s="144"/>
      <c r="Q44" s="145"/>
      <c r="R44" s="145"/>
      <c r="S44" s="145"/>
      <c r="T44" s="146"/>
      <c r="U44" s="147"/>
      <c r="V44" s="144"/>
      <c r="W44" s="148"/>
      <c r="X44" s="132"/>
      <c r="Y44" s="132"/>
      <c r="Z44" s="131"/>
      <c r="AA44" s="132"/>
      <c r="AB44" s="130"/>
      <c r="AC44" s="132"/>
      <c r="AD44" s="132"/>
      <c r="AE44" s="132"/>
      <c r="AF44" s="132"/>
    </row>
    <row r="45" spans="6:32" ht="16.5">
      <c r="F45" s="133"/>
      <c r="G45" s="140"/>
      <c r="H45" s="140"/>
      <c r="I45" s="141"/>
      <c r="J45" s="141"/>
      <c r="K45" s="141"/>
      <c r="L45" s="141"/>
      <c r="M45" s="142"/>
      <c r="N45" s="143"/>
      <c r="O45" s="144"/>
      <c r="P45" s="144"/>
      <c r="Q45" s="145"/>
      <c r="R45" s="145"/>
      <c r="S45" s="145"/>
      <c r="T45" s="146"/>
      <c r="U45" s="147"/>
      <c r="V45" s="144"/>
      <c r="W45" s="148"/>
      <c r="X45" s="132"/>
      <c r="Y45" s="132"/>
      <c r="Z45" s="131"/>
      <c r="AA45" s="132"/>
      <c r="AB45" s="130"/>
      <c r="AC45" s="132"/>
      <c r="AD45" s="132"/>
      <c r="AE45" s="132"/>
      <c r="AF45" s="132"/>
    </row>
    <row r="46" spans="6:32" ht="16.5">
      <c r="F46" s="133"/>
      <c r="G46" s="140"/>
      <c r="H46" s="140"/>
      <c r="I46" s="149"/>
      <c r="J46" s="141"/>
      <c r="K46" s="141"/>
      <c r="L46" s="141"/>
      <c r="M46" s="142"/>
      <c r="N46" s="143"/>
      <c r="O46" s="144"/>
      <c r="P46" s="144"/>
      <c r="Q46" s="145"/>
      <c r="R46" s="145"/>
      <c r="S46" s="145"/>
      <c r="T46" s="146"/>
      <c r="U46" s="147"/>
      <c r="V46" s="144"/>
      <c r="W46" s="148"/>
      <c r="X46" s="132"/>
      <c r="Y46" s="132"/>
      <c r="Z46" s="131"/>
      <c r="AA46" s="132"/>
      <c r="AB46" s="130"/>
      <c r="AC46" s="132"/>
      <c r="AD46" s="132"/>
      <c r="AE46" s="132"/>
      <c r="AF46" s="132"/>
    </row>
    <row r="47" spans="6:32" ht="16.5">
      <c r="F47" s="133"/>
      <c r="G47" s="140"/>
      <c r="H47" s="140"/>
      <c r="I47" s="149"/>
      <c r="J47" s="141"/>
      <c r="K47" s="141"/>
      <c r="L47" s="141"/>
      <c r="M47" s="142"/>
      <c r="N47" s="143"/>
      <c r="O47" s="144"/>
      <c r="P47" s="144"/>
      <c r="Q47" s="145"/>
      <c r="R47" s="145"/>
      <c r="S47" s="145"/>
      <c r="T47" s="146"/>
      <c r="U47" s="147"/>
      <c r="V47" s="144"/>
      <c r="W47" s="148"/>
      <c r="X47" s="132"/>
      <c r="Y47" s="132"/>
      <c r="Z47" s="131"/>
      <c r="AA47" s="132"/>
      <c r="AB47" s="130"/>
      <c r="AC47" s="132"/>
      <c r="AD47" s="132"/>
      <c r="AE47" s="132"/>
      <c r="AF47" s="132"/>
    </row>
    <row r="48" spans="6:32" ht="16.5">
      <c r="F48" s="133"/>
      <c r="G48" s="140"/>
      <c r="H48" s="140"/>
      <c r="I48" s="141"/>
      <c r="J48" s="141"/>
      <c r="K48" s="141"/>
      <c r="L48" s="141"/>
      <c r="M48" s="142"/>
      <c r="N48" s="143"/>
      <c r="O48" s="144"/>
      <c r="P48" s="144"/>
      <c r="Q48" s="145"/>
      <c r="R48" s="145"/>
      <c r="S48" s="145"/>
      <c r="T48" s="146"/>
      <c r="U48" s="147"/>
      <c r="V48" s="144"/>
      <c r="W48" s="148"/>
      <c r="X48" s="132"/>
      <c r="Y48" s="132"/>
      <c r="Z48" s="131"/>
      <c r="AA48" s="132"/>
      <c r="AB48" s="130"/>
      <c r="AC48" s="132"/>
      <c r="AD48" s="132"/>
      <c r="AE48" s="132"/>
      <c r="AF48" s="132"/>
    </row>
    <row r="49" spans="6:32" ht="16.5">
      <c r="F49" s="133"/>
      <c r="G49" s="140"/>
      <c r="H49" s="140"/>
      <c r="I49" s="141"/>
      <c r="J49" s="141"/>
      <c r="K49" s="141"/>
      <c r="L49" s="141"/>
      <c r="M49" s="142"/>
      <c r="N49" s="143"/>
      <c r="O49" s="144"/>
      <c r="P49" s="144"/>
      <c r="Q49" s="145"/>
      <c r="R49" s="145"/>
      <c r="S49" s="145"/>
      <c r="T49" s="146"/>
      <c r="U49" s="147"/>
      <c r="V49" s="144"/>
      <c r="W49" s="148"/>
      <c r="X49" s="132"/>
      <c r="Y49" s="132"/>
      <c r="Z49" s="131"/>
      <c r="AA49" s="132"/>
      <c r="AB49" s="130"/>
      <c r="AC49" s="132"/>
      <c r="AD49" s="132"/>
      <c r="AE49" s="132"/>
      <c r="AF49" s="132"/>
    </row>
    <row r="50" spans="6:32" ht="16.5">
      <c r="F50" s="133"/>
      <c r="G50" s="140"/>
      <c r="H50" s="140"/>
      <c r="I50" s="141"/>
      <c r="J50" s="141"/>
      <c r="K50" s="141"/>
      <c r="L50" s="141"/>
      <c r="M50" s="142"/>
      <c r="N50" s="143"/>
      <c r="O50" s="144"/>
      <c r="P50" s="144"/>
      <c r="Q50" s="145"/>
      <c r="R50" s="145"/>
      <c r="S50" s="145"/>
      <c r="T50" s="146"/>
      <c r="U50" s="147"/>
      <c r="V50" s="144"/>
      <c r="W50" s="148"/>
      <c r="X50" s="132"/>
      <c r="Y50" s="132"/>
      <c r="Z50" s="131"/>
      <c r="AA50" s="132"/>
      <c r="AB50" s="130"/>
      <c r="AC50" s="132"/>
      <c r="AD50" s="132"/>
      <c r="AE50" s="132"/>
      <c r="AF50" s="132"/>
    </row>
    <row r="51" spans="6:32" ht="16.5">
      <c r="F51" s="133"/>
      <c r="G51" s="140"/>
      <c r="H51" s="140"/>
      <c r="I51" s="141"/>
      <c r="J51" s="141"/>
      <c r="K51" s="141"/>
      <c r="L51" s="141"/>
      <c r="M51" s="142"/>
      <c r="N51" s="143"/>
      <c r="O51" s="144"/>
      <c r="P51" s="144"/>
      <c r="Q51" s="145"/>
      <c r="R51" s="145"/>
      <c r="S51" s="145"/>
      <c r="T51" s="146"/>
      <c r="U51" s="147"/>
      <c r="V51" s="144"/>
      <c r="W51" s="148"/>
      <c r="X51" s="132"/>
      <c r="Y51" s="132"/>
      <c r="Z51" s="131"/>
      <c r="AA51" s="132"/>
      <c r="AB51" s="130"/>
      <c r="AC51" s="132"/>
      <c r="AD51" s="132"/>
      <c r="AE51" s="132"/>
      <c r="AF51" s="132"/>
    </row>
    <row r="52" spans="6:32" ht="16.5">
      <c r="F52" s="133"/>
      <c r="G52" s="140"/>
      <c r="H52" s="140"/>
      <c r="I52" s="141"/>
      <c r="J52" s="141"/>
      <c r="K52" s="141"/>
      <c r="L52" s="141"/>
      <c r="M52" s="142"/>
      <c r="N52" s="143"/>
      <c r="O52" s="144"/>
      <c r="P52" s="144"/>
      <c r="Q52" s="145"/>
      <c r="R52" s="145"/>
      <c r="S52" s="145"/>
      <c r="T52" s="146"/>
      <c r="U52" s="147"/>
      <c r="V52" s="144"/>
      <c r="W52" s="148"/>
      <c r="X52" s="132"/>
      <c r="Y52" s="132"/>
      <c r="Z52" s="131"/>
      <c r="AA52" s="132"/>
      <c r="AB52" s="130"/>
      <c r="AC52" s="132"/>
      <c r="AD52" s="132"/>
      <c r="AE52" s="132"/>
      <c r="AF52" s="132"/>
    </row>
    <row r="53" spans="6:32" ht="16.5">
      <c r="F53" s="133"/>
      <c r="G53" s="140"/>
      <c r="H53" s="140"/>
      <c r="I53" s="149"/>
      <c r="J53" s="141"/>
      <c r="K53" s="141"/>
      <c r="L53" s="141"/>
      <c r="M53" s="142"/>
      <c r="N53" s="143"/>
      <c r="O53" s="144"/>
      <c r="P53" s="144"/>
      <c r="Q53" s="145"/>
      <c r="R53" s="145"/>
      <c r="S53" s="145"/>
      <c r="T53" s="146"/>
      <c r="U53" s="147"/>
      <c r="V53" s="144"/>
      <c r="W53" s="148"/>
      <c r="X53" s="132"/>
      <c r="Y53" s="132"/>
      <c r="Z53" s="131"/>
      <c r="AA53" s="132"/>
      <c r="AB53" s="130"/>
      <c r="AC53" s="132"/>
      <c r="AD53" s="132"/>
      <c r="AE53" s="132"/>
      <c r="AF53" s="132"/>
    </row>
    <row r="54" spans="6:32" ht="16.5">
      <c r="F54" s="133"/>
      <c r="G54" s="140"/>
      <c r="H54" s="140"/>
      <c r="I54" s="141"/>
      <c r="J54" s="141"/>
      <c r="K54" s="141"/>
      <c r="L54" s="141"/>
      <c r="M54" s="142"/>
      <c r="N54" s="143"/>
      <c r="O54" s="144"/>
      <c r="P54" s="144"/>
      <c r="Q54" s="145"/>
      <c r="R54" s="145"/>
      <c r="S54" s="145"/>
      <c r="T54" s="146"/>
      <c r="U54" s="147"/>
      <c r="V54" s="144"/>
      <c r="W54" s="148"/>
      <c r="X54" s="132"/>
      <c r="Y54" s="132"/>
      <c r="Z54" s="131"/>
      <c r="AA54" s="132"/>
      <c r="AB54" s="130"/>
      <c r="AC54" s="132"/>
      <c r="AD54" s="132"/>
      <c r="AE54" s="132"/>
      <c r="AF54" s="132"/>
    </row>
    <row r="55" spans="6:32" ht="16.5">
      <c r="F55" s="133"/>
      <c r="G55" s="140"/>
      <c r="H55" s="140"/>
      <c r="I55" s="141"/>
      <c r="J55" s="141"/>
      <c r="K55" s="141"/>
      <c r="L55" s="141"/>
      <c r="M55" s="142"/>
      <c r="N55" s="143"/>
      <c r="O55" s="144"/>
      <c r="P55" s="144"/>
      <c r="Q55" s="145"/>
      <c r="R55" s="145"/>
      <c r="S55" s="145"/>
      <c r="T55" s="146"/>
      <c r="U55" s="147"/>
      <c r="V55" s="144"/>
      <c r="W55" s="148"/>
      <c r="X55" s="132"/>
      <c r="Y55" s="132"/>
      <c r="Z55" s="131"/>
      <c r="AA55" s="132"/>
      <c r="AB55" s="130"/>
      <c r="AC55" s="132"/>
      <c r="AD55" s="132"/>
      <c r="AE55" s="132"/>
      <c r="AF55" s="132"/>
    </row>
    <row r="56" spans="6:32" ht="16.5">
      <c r="F56" s="133"/>
      <c r="G56" s="140"/>
      <c r="H56" s="140"/>
      <c r="I56" s="141"/>
      <c r="J56" s="141"/>
      <c r="K56" s="141"/>
      <c r="L56" s="141"/>
      <c r="M56" s="142"/>
      <c r="N56" s="143"/>
      <c r="O56" s="144"/>
      <c r="P56" s="144"/>
      <c r="Q56" s="145"/>
      <c r="R56" s="145"/>
      <c r="S56" s="145"/>
      <c r="T56" s="146"/>
      <c r="U56" s="147"/>
      <c r="V56" s="144"/>
      <c r="W56" s="148"/>
      <c r="X56" s="132"/>
      <c r="Y56" s="132"/>
      <c r="Z56" s="131"/>
      <c r="AA56" s="132"/>
      <c r="AB56" s="130"/>
      <c r="AC56" s="132"/>
      <c r="AD56" s="132"/>
      <c r="AE56" s="132"/>
      <c r="AF56" s="132"/>
    </row>
    <row r="57" spans="6:32" ht="16.5">
      <c r="F57" s="133"/>
      <c r="G57" s="140"/>
      <c r="H57" s="140"/>
      <c r="I57" s="141"/>
      <c r="J57" s="141"/>
      <c r="K57" s="141"/>
      <c r="L57" s="141"/>
      <c r="M57" s="142"/>
      <c r="N57" s="143"/>
      <c r="O57" s="144"/>
      <c r="P57" s="144"/>
      <c r="Q57" s="145"/>
      <c r="R57" s="145"/>
      <c r="S57" s="145"/>
      <c r="T57" s="146"/>
      <c r="U57" s="147"/>
      <c r="V57" s="144"/>
      <c r="W57" s="148"/>
      <c r="X57" s="132"/>
      <c r="Y57" s="132"/>
      <c r="Z57" s="131"/>
      <c r="AA57" s="132"/>
      <c r="AB57" s="130"/>
      <c r="AC57" s="132"/>
      <c r="AD57" s="132"/>
      <c r="AE57" s="132"/>
      <c r="AF57" s="132"/>
    </row>
    <row r="58" spans="6:32" ht="16.5">
      <c r="F58" s="133"/>
      <c r="G58" s="140"/>
      <c r="H58" s="140"/>
      <c r="I58" s="149"/>
      <c r="J58" s="141"/>
      <c r="K58" s="141"/>
      <c r="L58" s="141"/>
      <c r="M58" s="142"/>
      <c r="N58" s="143"/>
      <c r="O58" s="144"/>
      <c r="P58" s="144"/>
      <c r="Q58" s="145"/>
      <c r="R58" s="145"/>
      <c r="S58" s="145"/>
      <c r="T58" s="146"/>
      <c r="U58" s="147"/>
      <c r="V58" s="144"/>
      <c r="W58" s="148"/>
      <c r="X58" s="132"/>
      <c r="Y58" s="132"/>
      <c r="Z58" s="131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1"/>
      <c r="J59" s="141"/>
      <c r="K59" s="141"/>
      <c r="L59" s="141"/>
      <c r="M59" s="142"/>
      <c r="N59" s="143"/>
      <c r="O59" s="144"/>
      <c r="P59" s="144"/>
      <c r="Q59" s="145"/>
      <c r="R59" s="145"/>
      <c r="S59" s="145"/>
      <c r="T59" s="146"/>
      <c r="U59" s="147"/>
      <c r="V59" s="144"/>
      <c r="W59" s="148"/>
      <c r="X59" s="132"/>
      <c r="Y59" s="132"/>
      <c r="Z59" s="131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41"/>
      <c r="K60" s="141"/>
      <c r="L60" s="141"/>
      <c r="M60" s="142"/>
      <c r="N60" s="143"/>
      <c r="O60" s="144"/>
      <c r="P60" s="144"/>
      <c r="Q60" s="145"/>
      <c r="R60" s="145"/>
      <c r="S60" s="145"/>
      <c r="T60" s="146"/>
      <c r="U60" s="147"/>
      <c r="V60" s="144"/>
      <c r="W60" s="148"/>
      <c r="X60" s="132"/>
      <c r="Y60" s="132"/>
      <c r="Z60" s="131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9"/>
      <c r="J61" s="141"/>
      <c r="K61" s="141"/>
      <c r="L61" s="141"/>
      <c r="M61" s="142"/>
      <c r="N61" s="143"/>
      <c r="O61" s="144"/>
      <c r="P61" s="144"/>
      <c r="Q61" s="145"/>
      <c r="R61" s="145"/>
      <c r="S61" s="145"/>
      <c r="T61" s="146"/>
      <c r="U61" s="147"/>
      <c r="V61" s="144"/>
      <c r="W61" s="148"/>
      <c r="X61" s="132"/>
      <c r="Y61" s="132"/>
      <c r="Z61" s="131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1"/>
      <c r="J62" s="135"/>
      <c r="K62" s="150"/>
      <c r="L62" s="141"/>
      <c r="M62" s="142"/>
      <c r="N62" s="142"/>
      <c r="O62" s="144"/>
      <c r="P62" s="144"/>
      <c r="Q62" s="144"/>
      <c r="R62" s="148"/>
      <c r="S62" s="148"/>
      <c r="T62" s="148"/>
      <c r="U62" s="147"/>
      <c r="V62" s="144"/>
      <c r="W62" s="144"/>
      <c r="X62" s="132"/>
      <c r="Y62" s="132"/>
      <c r="Z62" s="132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35"/>
      <c r="K63" s="150"/>
      <c r="L63" s="141"/>
      <c r="M63" s="142"/>
      <c r="N63" s="142"/>
      <c r="O63" s="144"/>
      <c r="P63" s="144"/>
      <c r="Q63" s="144"/>
      <c r="R63" s="148"/>
      <c r="S63" s="148"/>
      <c r="T63" s="148"/>
      <c r="U63" s="147"/>
      <c r="V63" s="144"/>
      <c r="W63" s="144"/>
      <c r="X63" s="132"/>
      <c r="Y63" s="132"/>
      <c r="Z63" s="132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9"/>
      <c r="J64" s="135"/>
      <c r="K64" s="150"/>
      <c r="L64" s="141"/>
      <c r="M64" s="142"/>
      <c r="N64" s="142"/>
      <c r="O64" s="144"/>
      <c r="P64" s="144"/>
      <c r="Q64" s="144"/>
      <c r="R64" s="148"/>
      <c r="S64" s="148"/>
      <c r="T64" s="148"/>
      <c r="U64" s="147"/>
      <c r="V64" s="144"/>
      <c r="W64" s="144"/>
      <c r="X64" s="132"/>
      <c r="Y64" s="132"/>
      <c r="Z64" s="132"/>
      <c r="AA64" s="132"/>
      <c r="AB64" s="130"/>
      <c r="AC64" s="132"/>
      <c r="AD64" s="132"/>
      <c r="AE64" s="132"/>
      <c r="AF64" s="132"/>
    </row>
    <row r="65" spans="6:32" ht="16.5">
      <c r="F65" s="133"/>
      <c r="G65" s="140"/>
      <c r="H65" s="140"/>
      <c r="I65" s="149"/>
      <c r="J65" s="135"/>
      <c r="K65" s="150"/>
      <c r="L65" s="141"/>
      <c r="M65" s="142"/>
      <c r="N65" s="142"/>
      <c r="O65" s="144"/>
      <c r="P65" s="144"/>
      <c r="Q65" s="144"/>
      <c r="R65" s="148"/>
      <c r="S65" s="144"/>
      <c r="T65" s="148"/>
      <c r="U65" s="147"/>
      <c r="V65" s="144"/>
      <c r="W65" s="144"/>
      <c r="X65" s="132"/>
      <c r="Y65" s="134"/>
      <c r="Z65" s="132"/>
      <c r="AA65" s="132"/>
      <c r="AB65" s="130"/>
      <c r="AC65" s="132"/>
      <c r="AD65" s="132"/>
      <c r="AE65" s="132"/>
      <c r="AF65" s="132"/>
    </row>
    <row r="66" spans="6:32" ht="16.5">
      <c r="F66" s="133"/>
      <c r="G66" s="140"/>
      <c r="H66" s="140"/>
      <c r="I66" s="149"/>
      <c r="J66" s="135"/>
      <c r="K66" s="150"/>
      <c r="L66" s="141"/>
      <c r="M66" s="142"/>
      <c r="N66" s="142"/>
      <c r="O66" s="144"/>
      <c r="P66" s="144"/>
      <c r="Q66" s="144"/>
      <c r="R66" s="148"/>
      <c r="S66" s="144"/>
      <c r="T66" s="148"/>
      <c r="U66" s="147"/>
      <c r="V66" s="144"/>
      <c r="W66" s="144"/>
      <c r="X66" s="132"/>
      <c r="Y66" s="134"/>
      <c r="Z66" s="132"/>
      <c r="AA66" s="132"/>
      <c r="AB66" s="130"/>
      <c r="AC66" s="132"/>
      <c r="AD66" s="132"/>
      <c r="AE66" s="132"/>
      <c r="AF66" s="132"/>
    </row>
    <row r="67" spans="6:32" ht="16.5">
      <c r="F67" s="133"/>
      <c r="G67" s="140"/>
      <c r="H67" s="140"/>
      <c r="I67" s="141"/>
      <c r="J67" s="135"/>
      <c r="K67" s="150"/>
      <c r="L67" s="141"/>
      <c r="M67" s="142"/>
      <c r="N67" s="142"/>
      <c r="O67" s="144"/>
      <c r="P67" s="144"/>
      <c r="Q67" s="144"/>
      <c r="R67" s="148"/>
      <c r="S67" s="144"/>
      <c r="T67" s="148"/>
      <c r="U67" s="147"/>
      <c r="V67" s="144"/>
      <c r="W67" s="144"/>
      <c r="X67" s="132"/>
      <c r="Y67" s="134"/>
      <c r="Z67" s="132"/>
      <c r="AA67" s="132"/>
      <c r="AB67" s="130"/>
      <c r="AC67" s="132"/>
      <c r="AD67" s="132"/>
      <c r="AE67" s="132"/>
      <c r="AF67" s="132"/>
    </row>
    <row r="68" spans="6:32" ht="16.5">
      <c r="F68" s="133"/>
      <c r="G68" s="140"/>
      <c r="H68" s="140"/>
      <c r="I68" s="141"/>
      <c r="J68" s="135"/>
      <c r="K68" s="150"/>
      <c r="L68" s="141"/>
      <c r="M68" s="142"/>
      <c r="N68" s="142"/>
      <c r="O68" s="144"/>
      <c r="P68" s="144"/>
      <c r="Q68" s="144"/>
      <c r="R68" s="148"/>
      <c r="S68" s="144"/>
      <c r="T68" s="148"/>
      <c r="U68" s="147"/>
      <c r="V68" s="144"/>
      <c r="W68" s="144"/>
      <c r="X68" s="132"/>
      <c r="Y68" s="134"/>
      <c r="Z68" s="132"/>
      <c r="AA68" s="132"/>
      <c r="AB68" s="130"/>
      <c r="AC68" s="132"/>
      <c r="AD68" s="132"/>
      <c r="AE68" s="132"/>
      <c r="AF68" s="132"/>
    </row>
    <row r="69" spans="6:32" ht="16.5">
      <c r="F69" s="133"/>
      <c r="G69" s="140"/>
      <c r="H69" s="140"/>
      <c r="I69" s="141"/>
      <c r="J69" s="135"/>
      <c r="K69" s="150"/>
      <c r="L69" s="141"/>
      <c r="M69" s="142"/>
      <c r="N69" s="142"/>
      <c r="O69" s="144"/>
      <c r="P69" s="144"/>
      <c r="Q69" s="144"/>
      <c r="R69" s="148"/>
      <c r="S69" s="144"/>
      <c r="T69" s="148"/>
      <c r="U69" s="147"/>
      <c r="V69" s="144"/>
      <c r="W69" s="144"/>
      <c r="X69" s="132"/>
      <c r="Y69" s="134"/>
      <c r="Z69" s="132"/>
      <c r="AA69" s="132"/>
      <c r="AB69" s="130"/>
      <c r="AC69" s="132"/>
      <c r="AD69" s="132"/>
      <c r="AE69" s="132"/>
      <c r="AF69" s="132"/>
    </row>
    <row r="70" spans="6:32" ht="16.5">
      <c r="F70" s="133"/>
      <c r="G70" s="140"/>
      <c r="H70" s="140"/>
      <c r="I70" s="141"/>
      <c r="J70" s="135"/>
      <c r="K70" s="150"/>
      <c r="L70" s="141"/>
      <c r="M70" s="142"/>
      <c r="N70" s="142"/>
      <c r="O70" s="144"/>
      <c r="P70" s="144"/>
      <c r="Q70" s="144"/>
      <c r="R70" s="148"/>
      <c r="S70" s="144"/>
      <c r="T70" s="148"/>
      <c r="U70" s="147"/>
      <c r="V70" s="144"/>
      <c r="W70" s="144"/>
      <c r="X70" s="132"/>
      <c r="Y70" s="134"/>
      <c r="Z70" s="132"/>
      <c r="AA70" s="132"/>
      <c r="AB70" s="130"/>
      <c r="AC70" s="132"/>
      <c r="AD70" s="132"/>
      <c r="AE70" s="132"/>
      <c r="AF70" s="132"/>
    </row>
    <row r="71" spans="6:32" ht="16.5">
      <c r="F71" s="133"/>
      <c r="G71" s="140"/>
      <c r="H71" s="140"/>
      <c r="I71" s="149"/>
      <c r="J71" s="135"/>
      <c r="K71" s="150"/>
      <c r="L71" s="141"/>
      <c r="M71" s="142"/>
      <c r="N71" s="142"/>
      <c r="O71" s="144"/>
      <c r="P71" s="144"/>
      <c r="Q71" s="144"/>
      <c r="R71" s="148"/>
      <c r="S71" s="144"/>
      <c r="T71" s="148"/>
      <c r="U71" s="147"/>
      <c r="V71" s="144"/>
      <c r="W71" s="144"/>
      <c r="X71" s="132"/>
      <c r="Y71" s="134"/>
      <c r="Z71" s="132"/>
      <c r="AA71" s="132"/>
      <c r="AB71" s="130"/>
      <c r="AC71" s="132"/>
      <c r="AD71" s="132"/>
      <c r="AE71" s="132"/>
      <c r="AF71" s="132"/>
    </row>
    <row r="72" spans="6:32" ht="16.5">
      <c r="F72" s="133"/>
      <c r="G72" s="140"/>
      <c r="H72" s="140"/>
      <c r="I72" s="149"/>
      <c r="J72" s="135"/>
      <c r="K72" s="150"/>
      <c r="L72" s="141"/>
      <c r="M72" s="142"/>
      <c r="N72" s="142"/>
      <c r="O72" s="144"/>
      <c r="P72" s="144"/>
      <c r="Q72" s="144"/>
      <c r="R72" s="148"/>
      <c r="S72" s="144"/>
      <c r="T72" s="148"/>
      <c r="U72" s="147"/>
      <c r="V72" s="144"/>
      <c r="W72" s="144"/>
      <c r="X72" s="132"/>
      <c r="Y72" s="134"/>
      <c r="Z72" s="132"/>
      <c r="AA72" s="132"/>
      <c r="AB72" s="130"/>
      <c r="AC72" s="132"/>
      <c r="AD72" s="132"/>
      <c r="AE72" s="132"/>
      <c r="AF72" s="132"/>
    </row>
    <row r="73" spans="6:32" ht="16.5">
      <c r="F73" s="133"/>
      <c r="G73" s="140"/>
      <c r="H73" s="140"/>
      <c r="I73" s="149"/>
      <c r="J73" s="135"/>
      <c r="K73" s="150"/>
      <c r="L73" s="141"/>
      <c r="M73" s="142"/>
      <c r="N73" s="142"/>
      <c r="O73" s="144"/>
      <c r="P73" s="144"/>
      <c r="Q73" s="144"/>
      <c r="R73" s="148"/>
      <c r="S73" s="144"/>
      <c r="T73" s="148"/>
      <c r="U73" s="147"/>
      <c r="V73" s="144"/>
      <c r="W73" s="144"/>
      <c r="X73" s="132"/>
      <c r="Y73" s="134"/>
      <c r="Z73" s="132"/>
      <c r="AA73" s="132"/>
      <c r="AB73" s="130"/>
      <c r="AC73" s="132"/>
      <c r="AD73" s="132"/>
      <c r="AE73" s="132"/>
      <c r="AF73" s="132"/>
    </row>
    <row r="74" spans="6:32" ht="16.5">
      <c r="F74" s="105"/>
      <c r="G74" s="151"/>
      <c r="H74" s="86"/>
      <c r="I74" s="151"/>
      <c r="J74" s="86"/>
      <c r="K74" s="151"/>
      <c r="L74" s="151"/>
      <c r="M74" s="151"/>
      <c r="N74" s="151"/>
      <c r="O74" s="152"/>
      <c r="P74" s="152"/>
      <c r="Q74" s="151"/>
      <c r="R74" s="151"/>
      <c r="S74" s="151"/>
      <c r="T74" s="151"/>
      <c r="U74" s="152"/>
      <c r="V74" s="152"/>
      <c r="W74" s="151"/>
      <c r="X74" s="87"/>
      <c r="Y74" s="87"/>
      <c r="Z74" s="87"/>
      <c r="AA74" s="87"/>
      <c r="AB74" s="87"/>
      <c r="AC74" s="87"/>
      <c r="AD74" s="87"/>
      <c r="AE74" s="87"/>
      <c r="AF74" s="87"/>
    </row>
    <row r="75" spans="6:32" ht="16.5">
      <c r="F75" s="105"/>
      <c r="G75" s="87"/>
      <c r="H75" s="86"/>
      <c r="I75" s="87"/>
      <c r="J75" s="88"/>
      <c r="K75" s="87"/>
      <c r="L75" s="87"/>
      <c r="M75" s="87"/>
      <c r="N75" s="87"/>
      <c r="O75" s="107"/>
      <c r="P75" s="107"/>
      <c r="Q75" s="87"/>
      <c r="R75" s="87"/>
      <c r="S75" s="87"/>
      <c r="T75" s="87"/>
      <c r="U75" s="107"/>
      <c r="V75" s="107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6:32" ht="16.5">
      <c r="F76" s="136"/>
      <c r="G76" s="234"/>
      <c r="H76" s="234"/>
      <c r="I76" s="234"/>
      <c r="J76" s="137"/>
      <c r="K76" s="234"/>
      <c r="L76" s="234"/>
      <c r="M76" s="234"/>
      <c r="N76" s="234"/>
      <c r="O76" s="234"/>
      <c r="P76" s="138"/>
      <c r="Q76" s="116"/>
      <c r="R76" s="233"/>
      <c r="S76" s="233"/>
      <c r="T76" s="233"/>
      <c r="U76" s="233"/>
      <c r="V76" s="138"/>
      <c r="W76" s="136"/>
      <c r="X76" s="234"/>
      <c r="Y76" s="234"/>
      <c r="Z76" s="234"/>
      <c r="AA76" s="234"/>
      <c r="AB76" s="234"/>
      <c r="AC76" s="136"/>
      <c r="AD76" s="136"/>
      <c r="AE76" s="136"/>
      <c r="AF76" s="136"/>
    </row>
    <row r="77" spans="6:32" ht="16.5">
      <c r="F77" s="87"/>
      <c r="G77" s="238"/>
      <c r="H77" s="238"/>
      <c r="I77" s="238"/>
      <c r="J77" s="139"/>
      <c r="K77" s="238"/>
      <c r="L77" s="238"/>
      <c r="M77" s="238"/>
      <c r="N77" s="238"/>
      <c r="O77" s="238"/>
      <c r="P77" s="107"/>
      <c r="Q77" s="124"/>
      <c r="R77" s="124"/>
      <c r="S77" s="239"/>
      <c r="T77" s="239"/>
      <c r="U77" s="107"/>
      <c r="V77" s="107"/>
      <c r="W77" s="87"/>
      <c r="X77" s="238"/>
      <c r="Y77" s="238"/>
      <c r="Z77" s="238"/>
      <c r="AA77" s="238"/>
      <c r="AB77" s="238"/>
      <c r="AC77" s="87"/>
      <c r="AD77" s="87"/>
      <c r="AE77" s="87"/>
      <c r="AF77" s="87"/>
    </row>
    <row r="78" spans="6:32" ht="16.5">
      <c r="F78" s="87"/>
      <c r="G78" s="87"/>
      <c r="H78" s="86"/>
      <c r="I78" s="87"/>
      <c r="J78" s="88"/>
      <c r="K78" s="87"/>
      <c r="L78" s="87"/>
      <c r="M78" s="87"/>
      <c r="N78" s="87"/>
      <c r="O78" s="107"/>
      <c r="P78" s="107"/>
      <c r="Q78" s="87"/>
      <c r="R78" s="87"/>
      <c r="S78" s="87"/>
      <c r="T78" s="87"/>
      <c r="U78" s="107"/>
      <c r="V78" s="107"/>
      <c r="W78" s="87"/>
      <c r="X78" s="87"/>
      <c r="Y78" s="87"/>
      <c r="Z78" s="87"/>
      <c r="AA78" s="87"/>
      <c r="AB78" s="87"/>
      <c r="AC78" s="87"/>
      <c r="AD78" s="87"/>
      <c r="AE78" s="87"/>
      <c r="AF78" s="87"/>
    </row>
  </sheetData>
  <sheetProtection/>
  <mergeCells count="32">
    <mergeCell ref="A1:O1"/>
    <mergeCell ref="D6:D7"/>
    <mergeCell ref="G6:G7"/>
    <mergeCell ref="H6:I6"/>
    <mergeCell ref="C6:C7"/>
    <mergeCell ref="B6:B7"/>
    <mergeCell ref="K36:K37"/>
    <mergeCell ref="L36:L37"/>
    <mergeCell ref="V6:AA6"/>
    <mergeCell ref="A6:A7"/>
    <mergeCell ref="E6:E7"/>
    <mergeCell ref="P6:U6"/>
    <mergeCell ref="G76:I76"/>
    <mergeCell ref="K76:O76"/>
    <mergeCell ref="J6:O6"/>
    <mergeCell ref="F6:F7"/>
    <mergeCell ref="F31:T31"/>
    <mergeCell ref="F36:F37"/>
    <mergeCell ref="G36:G37"/>
    <mergeCell ref="H36:H37"/>
    <mergeCell ref="I36:I37"/>
    <mergeCell ref="J36:J37"/>
    <mergeCell ref="R76:U76"/>
    <mergeCell ref="X76:AB76"/>
    <mergeCell ref="M36:N36"/>
    <mergeCell ref="O36:T36"/>
    <mergeCell ref="G77:I77"/>
    <mergeCell ref="K77:O77"/>
    <mergeCell ref="S77:T77"/>
    <mergeCell ref="X77:AB77"/>
    <mergeCell ref="U36:Z36"/>
    <mergeCell ref="AA36:AF36"/>
  </mergeCells>
  <hyperlinks>
    <hyperlink ref="H6:I6" r:id="rId1" display="OBRA CAPITALIZABLE   (8)"/>
  </hyperlinks>
  <printOptions horizontalCentered="1"/>
  <pageMargins left="0.2362204724409449" right="0.2362204724409449" top="0.7480314960629921" bottom="0.35433070866141736" header="0" footer="0"/>
  <pageSetup fitToHeight="0" horizontalDpi="600" verticalDpi="600" orientation="landscape" paperSize="9" scale="4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2"/>
  <sheetViews>
    <sheetView showGridLines="0" view="pageBreakPreview" zoomScale="55" zoomScaleNormal="70" zoomScaleSheetLayoutView="55" zoomScalePageLayoutView="0" workbookViewId="0" topLeftCell="A1">
      <pane xSplit="1" ySplit="8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:C30"/>
    </sheetView>
  </sheetViews>
  <sheetFormatPr defaultColWidth="11.421875" defaultRowHeight="15"/>
  <cols>
    <col min="1" max="1" width="47.28125" style="38" customWidth="1"/>
    <col min="2" max="2" width="17.140625" style="38" customWidth="1"/>
    <col min="3" max="3" width="18.140625" style="69" customWidth="1"/>
    <col min="4" max="4" width="16.421875" style="38" customWidth="1"/>
    <col min="5" max="5" width="19.8515625" style="79" customWidth="1"/>
    <col min="6" max="6" width="20.421875" style="38" customWidth="1"/>
    <col min="7" max="7" width="21.421875" style="38" customWidth="1"/>
    <col min="8" max="8" width="9.8515625" style="38" customWidth="1"/>
    <col min="9" max="9" width="13.8515625" style="38" customWidth="1"/>
    <col min="10" max="14" width="15.28125" style="38" customWidth="1"/>
    <col min="15" max="15" width="17.421875" style="38" customWidth="1"/>
    <col min="16" max="16" width="16.421875" style="38" customWidth="1"/>
    <col min="17" max="17" width="15.28125" style="38" customWidth="1"/>
    <col min="18" max="18" width="15.140625" style="38" customWidth="1"/>
    <col min="19" max="21" width="14.421875" style="38" customWidth="1"/>
    <col min="22" max="22" width="15.28125" style="38" bestFit="1" customWidth="1"/>
    <col min="23" max="23" width="15.28125" style="38" customWidth="1"/>
    <col min="24" max="25" width="14.421875" style="38" customWidth="1"/>
    <col min="26" max="26" width="15.28125" style="38" bestFit="1" customWidth="1"/>
    <col min="27" max="27" width="14.421875" style="38" customWidth="1"/>
    <col min="28" max="16384" width="11.421875" style="38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6" ht="25.5">
      <c r="A2" s="39"/>
      <c r="B2" s="39"/>
      <c r="C2" s="40"/>
      <c r="D2" s="39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42"/>
    </row>
    <row r="3" spans="1:15" ht="16.5">
      <c r="A3" s="43" t="s">
        <v>24</v>
      </c>
      <c r="B3" s="43" t="s">
        <v>93</v>
      </c>
      <c r="C3" s="44"/>
      <c r="D3" s="45"/>
      <c r="E3" s="4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ht="25.5">
      <c r="A4" s="43"/>
      <c r="B4" s="45"/>
      <c r="C4" s="40"/>
      <c r="D4" s="39"/>
      <c r="E4" s="41"/>
      <c r="F4" s="39"/>
      <c r="G4" s="39"/>
      <c r="H4" s="39"/>
      <c r="I4" s="39"/>
      <c r="J4" s="39"/>
      <c r="K4" s="39"/>
      <c r="L4" s="39"/>
      <c r="M4" s="39"/>
      <c r="N4" s="39"/>
      <c r="O4" s="39"/>
      <c r="P4" s="42"/>
    </row>
    <row r="5" spans="1:15" ht="16.5">
      <c r="A5" s="43" t="s">
        <v>130</v>
      </c>
      <c r="B5" s="45"/>
      <c r="C5" s="44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24" ht="25.5">
      <c r="A6" s="45"/>
      <c r="B6" s="45"/>
      <c r="C6" s="44"/>
      <c r="D6" s="45"/>
      <c r="E6" s="46"/>
      <c r="F6" s="45"/>
      <c r="G6" s="45"/>
      <c r="H6" s="45"/>
      <c r="I6" s="45"/>
      <c r="J6" s="47"/>
      <c r="K6" s="45"/>
      <c r="L6" s="45"/>
      <c r="M6" s="45"/>
      <c r="N6" s="45"/>
      <c r="O6" s="45"/>
      <c r="X6" s="48"/>
    </row>
    <row r="7" spans="1:27" ht="56.25" customHeight="1">
      <c r="A7" s="262" t="s">
        <v>85</v>
      </c>
      <c r="B7" s="262" t="s">
        <v>87</v>
      </c>
      <c r="C7" s="263" t="s">
        <v>88</v>
      </c>
      <c r="D7" s="264" t="s">
        <v>89</v>
      </c>
      <c r="E7" s="262" t="s">
        <v>90</v>
      </c>
      <c r="F7" s="262" t="s">
        <v>86</v>
      </c>
      <c r="G7" s="262" t="s">
        <v>91</v>
      </c>
      <c r="H7" s="266" t="s">
        <v>92</v>
      </c>
      <c r="I7" s="267"/>
      <c r="J7" s="262" t="s">
        <v>127</v>
      </c>
      <c r="K7" s="262"/>
      <c r="L7" s="262"/>
      <c r="M7" s="268"/>
      <c r="N7" s="268"/>
      <c r="O7" s="268"/>
      <c r="P7" s="257" t="s">
        <v>128</v>
      </c>
      <c r="Q7" s="257"/>
      <c r="R7" s="257"/>
      <c r="S7" s="258"/>
      <c r="T7" s="258"/>
      <c r="U7" s="258"/>
      <c r="V7" s="257" t="s">
        <v>129</v>
      </c>
      <c r="W7" s="257"/>
      <c r="X7" s="257"/>
      <c r="Y7" s="257"/>
      <c r="Z7" s="257"/>
      <c r="AA7" s="257"/>
    </row>
    <row r="8" spans="1:27" ht="27">
      <c r="A8" s="262"/>
      <c r="B8" s="262"/>
      <c r="C8" s="263"/>
      <c r="D8" s="265"/>
      <c r="E8" s="262"/>
      <c r="F8" s="262"/>
      <c r="G8" s="262"/>
      <c r="H8" s="51" t="s">
        <v>16</v>
      </c>
      <c r="I8" s="51" t="s">
        <v>17</v>
      </c>
      <c r="J8" s="52" t="s">
        <v>8</v>
      </c>
      <c r="K8" s="53" t="s">
        <v>9</v>
      </c>
      <c r="L8" s="53" t="s">
        <v>10</v>
      </c>
      <c r="M8" s="53" t="s">
        <v>11</v>
      </c>
      <c r="N8" s="53" t="s">
        <v>12</v>
      </c>
      <c r="O8" s="53" t="s">
        <v>13</v>
      </c>
      <c r="P8" s="52" t="s">
        <v>0</v>
      </c>
      <c r="Q8" s="53" t="s">
        <v>9</v>
      </c>
      <c r="R8" s="52" t="s">
        <v>10</v>
      </c>
      <c r="S8" s="52" t="s">
        <v>11</v>
      </c>
      <c r="T8" s="52" t="s">
        <v>12</v>
      </c>
      <c r="U8" s="52" t="s">
        <v>13</v>
      </c>
      <c r="V8" s="52" t="s">
        <v>0</v>
      </c>
      <c r="W8" s="53" t="s">
        <v>9</v>
      </c>
      <c r="X8" s="52" t="s">
        <v>10</v>
      </c>
      <c r="Y8" s="52" t="s">
        <v>11</v>
      </c>
      <c r="Z8" s="52" t="s">
        <v>12</v>
      </c>
      <c r="AA8" s="52" t="s">
        <v>13</v>
      </c>
    </row>
    <row r="9" spans="1:27" s="58" customFormat="1" ht="102" customHeight="1">
      <c r="A9" s="80"/>
      <c r="B9" s="81"/>
      <c r="C9" s="82"/>
      <c r="D9" s="54" t="s">
        <v>98</v>
      </c>
      <c r="E9" s="55" t="s">
        <v>120</v>
      </c>
      <c r="F9" s="56" t="s">
        <v>94</v>
      </c>
      <c r="G9" s="49">
        <v>1220</v>
      </c>
      <c r="H9" s="51"/>
      <c r="I9" s="51" t="s">
        <v>74</v>
      </c>
      <c r="J9" s="57" t="e">
        <f>K9+#REF!+L9+M9+N9+O9</f>
        <v>#REF!</v>
      </c>
      <c r="K9" s="57"/>
      <c r="L9" s="52"/>
      <c r="M9" s="52"/>
      <c r="N9" s="52"/>
      <c r="O9" s="52"/>
      <c r="P9" s="52" t="e">
        <f>Q9+#REF!+R9+S9+T9+U9</f>
        <v>#REF!</v>
      </c>
      <c r="Q9" s="53"/>
      <c r="R9" s="52"/>
      <c r="S9" s="52"/>
      <c r="T9" s="52"/>
      <c r="U9" s="52"/>
      <c r="V9" s="52" t="e">
        <f>W9+#REF!+X9+Y9+Z9+AA9</f>
        <v>#REF!</v>
      </c>
      <c r="W9" s="53"/>
      <c r="X9" s="52"/>
      <c r="Y9" s="52"/>
      <c r="Z9" s="52"/>
      <c r="AA9" s="52"/>
    </row>
    <row r="10" spans="1:27" ht="63.75">
      <c r="A10" s="80"/>
      <c r="B10" s="81"/>
      <c r="C10" s="82"/>
      <c r="D10" s="54" t="s">
        <v>98</v>
      </c>
      <c r="E10" s="55" t="s">
        <v>121</v>
      </c>
      <c r="F10" s="59" t="s">
        <v>95</v>
      </c>
      <c r="G10" s="49">
        <v>1220</v>
      </c>
      <c r="H10" s="51"/>
      <c r="I10" s="51" t="s">
        <v>74</v>
      </c>
      <c r="J10" s="57" t="e">
        <f>K10+#REF!+L10+M10+N10+O10</f>
        <v>#REF!</v>
      </c>
      <c r="K10" s="57"/>
      <c r="L10" s="52"/>
      <c r="M10" s="52"/>
      <c r="N10" s="52"/>
      <c r="O10" s="52"/>
      <c r="P10" s="52" t="e">
        <f>Q10+#REF!+R10+S10+T10+U10</f>
        <v>#REF!</v>
      </c>
      <c r="Q10" s="53"/>
      <c r="R10" s="52"/>
      <c r="S10" s="52"/>
      <c r="T10" s="52"/>
      <c r="U10" s="52"/>
      <c r="V10" s="52" t="e">
        <f>W10+#REF!+X10+Y10+Z10+AA10</f>
        <v>#REF!</v>
      </c>
      <c r="W10" s="53"/>
      <c r="X10" s="52"/>
      <c r="Y10" s="52"/>
      <c r="Z10" s="52"/>
      <c r="AA10" s="52"/>
    </row>
    <row r="11" spans="1:27" ht="78.75" customHeight="1">
      <c r="A11" s="80"/>
      <c r="B11" s="81"/>
      <c r="C11" s="82"/>
      <c r="D11" s="54" t="s">
        <v>100</v>
      </c>
      <c r="E11" s="55" t="s">
        <v>99</v>
      </c>
      <c r="F11" s="56" t="s">
        <v>96</v>
      </c>
      <c r="G11" s="49">
        <v>1220</v>
      </c>
      <c r="H11" s="51"/>
      <c r="I11" s="51" t="s">
        <v>74</v>
      </c>
      <c r="J11" s="57" t="e">
        <f>K11+#REF!+L11+M11+N11+O11</f>
        <v>#REF!</v>
      </c>
      <c r="K11" s="57"/>
      <c r="L11" s="52"/>
      <c r="M11" s="52"/>
      <c r="N11" s="52"/>
      <c r="O11" s="52"/>
      <c r="P11" s="52" t="e">
        <f>Q11+#REF!+R11+S11+T11+U11</f>
        <v>#REF!</v>
      </c>
      <c r="Q11" s="53"/>
      <c r="R11" s="52"/>
      <c r="S11" s="52"/>
      <c r="T11" s="52"/>
      <c r="U11" s="52"/>
      <c r="V11" s="52" t="e">
        <f>W11+#REF!+X11+Y11+Z11+AA11</f>
        <v>#REF!</v>
      </c>
      <c r="W11" s="53"/>
      <c r="X11" s="52"/>
      <c r="Y11" s="52"/>
      <c r="Z11" s="52"/>
      <c r="AA11" s="52"/>
    </row>
    <row r="12" spans="1:27" ht="51">
      <c r="A12" s="80"/>
      <c r="B12" s="81"/>
      <c r="C12" s="82"/>
      <c r="D12" s="54" t="s">
        <v>102</v>
      </c>
      <c r="E12" s="55" t="s">
        <v>101</v>
      </c>
      <c r="F12" s="56" t="s">
        <v>97</v>
      </c>
      <c r="G12" s="49">
        <v>1220</v>
      </c>
      <c r="H12" s="51"/>
      <c r="I12" s="51" t="s">
        <v>74</v>
      </c>
      <c r="J12" s="57" t="e">
        <f>K12+#REF!+L12+M12+N12+O12</f>
        <v>#REF!</v>
      </c>
      <c r="K12" s="57"/>
      <c r="L12" s="52"/>
      <c r="M12" s="52"/>
      <c r="N12" s="52"/>
      <c r="O12" s="52"/>
      <c r="P12" s="52" t="e">
        <f>Q12+#REF!+R12+S12+T12+U12</f>
        <v>#REF!</v>
      </c>
      <c r="Q12" s="53"/>
      <c r="R12" s="52"/>
      <c r="S12" s="52"/>
      <c r="T12" s="52"/>
      <c r="U12" s="52"/>
      <c r="V12" s="52" t="e">
        <f>W12+#REF!+X12+Y12+Z12+AA12</f>
        <v>#REF!</v>
      </c>
      <c r="W12" s="53"/>
      <c r="X12" s="52"/>
      <c r="Y12" s="52"/>
      <c r="Z12" s="52"/>
      <c r="AA12" s="52"/>
    </row>
    <row r="13" spans="1:27" ht="51">
      <c r="A13" s="80"/>
      <c r="B13" s="81"/>
      <c r="C13" s="82"/>
      <c r="D13" s="54" t="s">
        <v>102</v>
      </c>
      <c r="E13" s="55" t="s">
        <v>101</v>
      </c>
      <c r="F13" s="56" t="s">
        <v>105</v>
      </c>
      <c r="G13" s="49">
        <v>1220</v>
      </c>
      <c r="H13" s="51"/>
      <c r="I13" s="51" t="s">
        <v>74</v>
      </c>
      <c r="J13" s="57" t="e">
        <f>K13+#REF!+L13+M13+N13+O13</f>
        <v>#REF!</v>
      </c>
      <c r="K13" s="57"/>
      <c r="L13" s="52"/>
      <c r="M13" s="52"/>
      <c r="N13" s="52"/>
      <c r="O13" s="52"/>
      <c r="P13" s="52" t="e">
        <f>Q13+#REF!+R13+S13+T13+U13</f>
        <v>#REF!</v>
      </c>
      <c r="Q13" s="53"/>
      <c r="R13" s="52"/>
      <c r="S13" s="52"/>
      <c r="T13" s="52"/>
      <c r="U13" s="52"/>
      <c r="V13" s="52" t="e">
        <f>W13+#REF!+X13+Y13+Z13+AA13</f>
        <v>#REF!</v>
      </c>
      <c r="W13" s="53"/>
      <c r="X13" s="52"/>
      <c r="Y13" s="52"/>
      <c r="Z13" s="52"/>
      <c r="AA13" s="52"/>
    </row>
    <row r="14" spans="1:27" ht="51">
      <c r="A14" s="80"/>
      <c r="B14" s="81"/>
      <c r="C14" s="82"/>
      <c r="D14" s="54" t="s">
        <v>102</v>
      </c>
      <c r="E14" s="55" t="s">
        <v>101</v>
      </c>
      <c r="F14" s="60" t="s">
        <v>103</v>
      </c>
      <c r="G14" s="49">
        <v>1220</v>
      </c>
      <c r="H14" s="51"/>
      <c r="I14" s="51" t="s">
        <v>74</v>
      </c>
      <c r="J14" s="57" t="e">
        <f>K14+#REF!+L14+M14+N14+O14</f>
        <v>#REF!</v>
      </c>
      <c r="K14" s="57"/>
      <c r="L14" s="52"/>
      <c r="M14" s="52"/>
      <c r="N14" s="52"/>
      <c r="O14" s="52"/>
      <c r="P14" s="52" t="e">
        <f>Q14+#REF!+R14+S14+T14+U14</f>
        <v>#REF!</v>
      </c>
      <c r="Q14" s="53"/>
      <c r="R14" s="52"/>
      <c r="S14" s="52"/>
      <c r="T14" s="52"/>
      <c r="U14" s="52"/>
      <c r="V14" s="52" t="e">
        <f>W14+#REF!+X14+Y14+Z14+AA14</f>
        <v>#REF!</v>
      </c>
      <c r="W14" s="53"/>
      <c r="X14" s="52"/>
      <c r="Y14" s="52"/>
      <c r="Z14" s="52"/>
      <c r="AA14" s="52"/>
    </row>
    <row r="15" spans="1:27" ht="63.75">
      <c r="A15" s="80"/>
      <c r="B15" s="81"/>
      <c r="C15" s="82"/>
      <c r="D15" s="54" t="s">
        <v>100</v>
      </c>
      <c r="E15" s="55" t="s">
        <v>99</v>
      </c>
      <c r="F15" s="56" t="s">
        <v>105</v>
      </c>
      <c r="G15" s="49">
        <v>1220</v>
      </c>
      <c r="H15" s="51"/>
      <c r="I15" s="51" t="s">
        <v>74</v>
      </c>
      <c r="J15" s="57" t="e">
        <f>K15+#REF!+L15+M15+N15+O15</f>
        <v>#REF!</v>
      </c>
      <c r="K15" s="57"/>
      <c r="L15" s="52"/>
      <c r="M15" s="52"/>
      <c r="N15" s="52"/>
      <c r="O15" s="52"/>
      <c r="P15" s="52" t="e">
        <f>Q15+#REF!+R15+S15+T15+U15</f>
        <v>#REF!</v>
      </c>
      <c r="Q15" s="53"/>
      <c r="R15" s="52"/>
      <c r="S15" s="52"/>
      <c r="T15" s="52"/>
      <c r="U15" s="52"/>
      <c r="V15" s="52" t="e">
        <f>W15+#REF!+X15+Y15+Z15+AA15</f>
        <v>#REF!</v>
      </c>
      <c r="W15" s="53"/>
      <c r="X15" s="52"/>
      <c r="Y15" s="52"/>
      <c r="Z15" s="52"/>
      <c r="AA15" s="52"/>
    </row>
    <row r="16" spans="1:27" ht="63.75">
      <c r="A16" s="80"/>
      <c r="B16" s="81"/>
      <c r="C16" s="82"/>
      <c r="D16" s="54" t="s">
        <v>100</v>
      </c>
      <c r="E16" s="55" t="s">
        <v>99</v>
      </c>
      <c r="F16" s="56" t="s">
        <v>104</v>
      </c>
      <c r="G16" s="49">
        <v>1220</v>
      </c>
      <c r="H16" s="51"/>
      <c r="I16" s="51" t="s">
        <v>74</v>
      </c>
      <c r="J16" s="57" t="e">
        <f>K16+#REF!+L16+M16+N16+O16</f>
        <v>#REF!</v>
      </c>
      <c r="K16" s="57"/>
      <c r="L16" s="52"/>
      <c r="M16" s="52"/>
      <c r="N16" s="52"/>
      <c r="O16" s="52"/>
      <c r="P16" s="52">
        <v>1723748.22</v>
      </c>
      <c r="Q16" s="53"/>
      <c r="R16" s="52"/>
      <c r="S16" s="52"/>
      <c r="T16" s="52"/>
      <c r="U16" s="52"/>
      <c r="V16" s="52" t="e">
        <f>W16+#REF!+X16+Y16+Z16+AA16</f>
        <v>#REF!</v>
      </c>
      <c r="W16" s="53"/>
      <c r="X16" s="52"/>
      <c r="Y16" s="52"/>
      <c r="Z16" s="52"/>
      <c r="AA16" s="52"/>
    </row>
    <row r="17" spans="1:27" ht="73.5" customHeight="1">
      <c r="A17" s="80"/>
      <c r="B17" s="81"/>
      <c r="C17" s="82"/>
      <c r="D17" s="54" t="s">
        <v>100</v>
      </c>
      <c r="E17" s="55" t="s">
        <v>99</v>
      </c>
      <c r="F17" s="56" t="s">
        <v>104</v>
      </c>
      <c r="G17" s="49">
        <v>1220</v>
      </c>
      <c r="H17" s="51"/>
      <c r="I17" s="51" t="s">
        <v>74</v>
      </c>
      <c r="J17" s="57" t="e">
        <f>K17+#REF!+L17+M17+N17+O17</f>
        <v>#REF!</v>
      </c>
      <c r="K17" s="57"/>
      <c r="L17" s="52"/>
      <c r="M17" s="52"/>
      <c r="N17" s="52"/>
      <c r="O17" s="52"/>
      <c r="P17" s="52">
        <v>1156268.08</v>
      </c>
      <c r="Q17" s="53"/>
      <c r="R17" s="52"/>
      <c r="S17" s="52"/>
      <c r="T17" s="52"/>
      <c r="U17" s="52"/>
      <c r="V17" s="52" t="e">
        <f>W17+#REF!+X17+Y17+Z17+AA17</f>
        <v>#REF!</v>
      </c>
      <c r="W17" s="53"/>
      <c r="X17" s="52"/>
      <c r="Y17" s="52"/>
      <c r="Z17" s="52"/>
      <c r="AA17" s="52"/>
    </row>
    <row r="18" spans="1:27" ht="63.75">
      <c r="A18" s="80"/>
      <c r="B18" s="81"/>
      <c r="C18" s="82"/>
      <c r="D18" s="54" t="s">
        <v>100</v>
      </c>
      <c r="E18" s="55" t="s">
        <v>99</v>
      </c>
      <c r="F18" s="56" t="s">
        <v>106</v>
      </c>
      <c r="G18" s="49">
        <v>1220</v>
      </c>
      <c r="H18" s="51"/>
      <c r="I18" s="51" t="s">
        <v>74</v>
      </c>
      <c r="J18" s="57" t="e">
        <f>K18+#REF!+L18+M18+N18+O18</f>
        <v>#REF!</v>
      </c>
      <c r="K18" s="57"/>
      <c r="L18" s="52"/>
      <c r="M18" s="52"/>
      <c r="N18" s="52"/>
      <c r="O18" s="52"/>
      <c r="P18" s="52">
        <v>1274930.9</v>
      </c>
      <c r="Q18" s="53"/>
      <c r="R18" s="52"/>
      <c r="S18" s="52"/>
      <c r="T18" s="52"/>
      <c r="U18" s="52"/>
      <c r="V18" s="52" t="e">
        <f>W18+#REF!+X18+Y18+Z18+AA18</f>
        <v>#REF!</v>
      </c>
      <c r="W18" s="53"/>
      <c r="X18" s="52"/>
      <c r="Y18" s="52"/>
      <c r="Z18" s="52"/>
      <c r="AA18" s="52"/>
    </row>
    <row r="19" spans="1:27" ht="102">
      <c r="A19" s="80"/>
      <c r="B19" s="81"/>
      <c r="C19" s="82"/>
      <c r="D19" s="54" t="s">
        <v>116</v>
      </c>
      <c r="E19" s="55" t="s">
        <v>117</v>
      </c>
      <c r="F19" s="56" t="s">
        <v>107</v>
      </c>
      <c r="G19" s="49">
        <v>1220</v>
      </c>
      <c r="H19" s="51"/>
      <c r="I19" s="51" t="s">
        <v>74</v>
      </c>
      <c r="J19" s="57" t="e">
        <f>K19+#REF!+L19+M19+N19+O19</f>
        <v>#REF!</v>
      </c>
      <c r="K19" s="61"/>
      <c r="L19" s="52"/>
      <c r="M19" s="52"/>
      <c r="N19" s="52"/>
      <c r="O19" s="52"/>
      <c r="P19" s="52" t="e">
        <f>Q19+#REF!+R19+S19+T19+U19</f>
        <v>#REF!</v>
      </c>
      <c r="Q19" s="53"/>
      <c r="R19" s="52"/>
      <c r="S19" s="52"/>
      <c r="T19" s="52"/>
      <c r="U19" s="52"/>
      <c r="V19" s="52" t="e">
        <f>W19+#REF!+X19+Y19+Z19+AA19</f>
        <v>#REF!</v>
      </c>
      <c r="W19" s="53"/>
      <c r="X19" s="52"/>
      <c r="Y19" s="52"/>
      <c r="Z19" s="52"/>
      <c r="AA19" s="52"/>
    </row>
    <row r="20" spans="1:27" ht="51">
      <c r="A20" s="80"/>
      <c r="B20" s="81"/>
      <c r="C20" s="82"/>
      <c r="D20" s="54" t="s">
        <v>102</v>
      </c>
      <c r="E20" s="55" t="s">
        <v>101</v>
      </c>
      <c r="F20" s="56" t="s">
        <v>108</v>
      </c>
      <c r="G20" s="49">
        <v>1220</v>
      </c>
      <c r="H20" s="51"/>
      <c r="I20" s="51" t="s">
        <v>74</v>
      </c>
      <c r="J20" s="57" t="e">
        <f>K20+#REF!+L20+M20+N20+O20</f>
        <v>#REF!</v>
      </c>
      <c r="K20" s="62"/>
      <c r="L20" s="52"/>
      <c r="M20" s="52"/>
      <c r="N20" s="52"/>
      <c r="O20" s="52"/>
      <c r="P20" s="52" t="e">
        <f>Q20+#REF!+R20+S20+T20+U20</f>
        <v>#REF!</v>
      </c>
      <c r="Q20" s="53"/>
      <c r="R20" s="52"/>
      <c r="S20" s="52"/>
      <c r="T20" s="52"/>
      <c r="U20" s="52"/>
      <c r="V20" s="52" t="e">
        <f>W20+#REF!+X20+Y20+Z20+AA20</f>
        <v>#REF!</v>
      </c>
      <c r="W20" s="53"/>
      <c r="X20" s="52"/>
      <c r="Y20" s="52"/>
      <c r="Z20" s="52"/>
      <c r="AA20" s="52"/>
    </row>
    <row r="21" spans="1:27" s="58" customFormat="1" ht="51">
      <c r="A21" s="80"/>
      <c r="B21" s="81"/>
      <c r="C21" s="82"/>
      <c r="D21" s="54" t="s">
        <v>102</v>
      </c>
      <c r="E21" s="55" t="s">
        <v>101</v>
      </c>
      <c r="F21" s="56" t="s">
        <v>105</v>
      </c>
      <c r="G21" s="49">
        <v>1220</v>
      </c>
      <c r="H21" s="51"/>
      <c r="I21" s="51" t="s">
        <v>74</v>
      </c>
      <c r="J21" s="57" t="e">
        <f>K21+#REF!+L21+M21+N21+O21</f>
        <v>#REF!</v>
      </c>
      <c r="K21" s="57"/>
      <c r="L21" s="52"/>
      <c r="M21" s="52"/>
      <c r="N21" s="52"/>
      <c r="O21" s="52"/>
      <c r="P21" s="52" t="e">
        <f>Q21+#REF!+R21+S21+T21+U21</f>
        <v>#REF!</v>
      </c>
      <c r="Q21" s="53"/>
      <c r="R21" s="52"/>
      <c r="S21" s="52"/>
      <c r="T21" s="52"/>
      <c r="U21" s="52"/>
      <c r="V21" s="52" t="e">
        <f>W21+#REF!+X21+Y21+Z21+AA21</f>
        <v>#REF!</v>
      </c>
      <c r="W21" s="53"/>
      <c r="X21" s="52"/>
      <c r="Y21" s="52"/>
      <c r="Z21" s="52"/>
      <c r="AA21" s="52"/>
    </row>
    <row r="22" spans="1:27" s="58" customFormat="1" ht="51">
      <c r="A22" s="80"/>
      <c r="B22" s="81"/>
      <c r="C22" s="82"/>
      <c r="D22" s="54" t="s">
        <v>102</v>
      </c>
      <c r="E22" s="55" t="s">
        <v>101</v>
      </c>
      <c r="F22" s="56" t="s">
        <v>105</v>
      </c>
      <c r="G22" s="49">
        <v>1220</v>
      </c>
      <c r="H22" s="51"/>
      <c r="I22" s="51" t="s">
        <v>74</v>
      </c>
      <c r="J22" s="57" t="e">
        <f>K22+#REF!+L22+M22+N22+O22</f>
        <v>#REF!</v>
      </c>
      <c r="K22" s="57"/>
      <c r="L22" s="52"/>
      <c r="M22" s="52"/>
      <c r="N22" s="52"/>
      <c r="O22" s="52"/>
      <c r="P22" s="52" t="e">
        <f>Q22+#REF!+R22+S22+T22+U22</f>
        <v>#REF!</v>
      </c>
      <c r="Q22" s="53"/>
      <c r="R22" s="52"/>
      <c r="S22" s="52"/>
      <c r="T22" s="52"/>
      <c r="U22" s="52"/>
      <c r="V22" s="52" t="e">
        <f>W22+#REF!+X22+Y22+Z22+AA22</f>
        <v>#REF!</v>
      </c>
      <c r="W22" s="53"/>
      <c r="X22" s="52"/>
      <c r="Y22" s="52"/>
      <c r="Z22" s="52"/>
      <c r="AA22" s="52"/>
    </row>
    <row r="23" spans="1:27" s="58" customFormat="1" ht="51">
      <c r="A23" s="80"/>
      <c r="B23" s="81"/>
      <c r="C23" s="82"/>
      <c r="D23" s="54" t="s">
        <v>102</v>
      </c>
      <c r="E23" s="55" t="s">
        <v>101</v>
      </c>
      <c r="F23" s="56" t="s">
        <v>109</v>
      </c>
      <c r="G23" s="49">
        <v>1220</v>
      </c>
      <c r="H23" s="51"/>
      <c r="I23" s="51" t="s">
        <v>74</v>
      </c>
      <c r="J23" s="57" t="e">
        <f>K23+#REF!+L23+M23+N23+O23</f>
        <v>#REF!</v>
      </c>
      <c r="K23" s="63"/>
      <c r="L23" s="52"/>
      <c r="M23" s="52"/>
      <c r="N23" s="52"/>
      <c r="O23" s="52"/>
      <c r="P23" s="64" t="e">
        <f>Q23+#REF!+R23+S23+T23+U23</f>
        <v>#REF!</v>
      </c>
      <c r="Q23" s="53"/>
      <c r="R23" s="52"/>
      <c r="S23" s="52"/>
      <c r="T23" s="52"/>
      <c r="U23" s="52"/>
      <c r="V23" s="52" t="e">
        <f>W23+#REF!+X23+Y23+Z23+AA23</f>
        <v>#REF!</v>
      </c>
      <c r="W23" s="53"/>
      <c r="X23" s="52"/>
      <c r="Y23" s="52"/>
      <c r="Z23" s="52"/>
      <c r="AA23" s="52"/>
    </row>
    <row r="24" spans="1:27" s="58" customFormat="1" ht="51">
      <c r="A24" s="80"/>
      <c r="B24" s="81"/>
      <c r="C24" s="82"/>
      <c r="D24" s="54" t="s">
        <v>102</v>
      </c>
      <c r="E24" s="55" t="s">
        <v>101</v>
      </c>
      <c r="F24" s="56" t="s">
        <v>110</v>
      </c>
      <c r="G24" s="49">
        <v>1220</v>
      </c>
      <c r="H24" s="51"/>
      <c r="I24" s="51" t="s">
        <v>74</v>
      </c>
      <c r="J24" s="57" t="e">
        <f>K24+#REF!+L24+M24+N24+O24</f>
        <v>#REF!</v>
      </c>
      <c r="K24" s="63"/>
      <c r="L24" s="52"/>
      <c r="M24" s="52"/>
      <c r="N24" s="52"/>
      <c r="O24" s="52"/>
      <c r="P24" s="64" t="e">
        <f>Q24+#REF!+R24+S24+T24+U24</f>
        <v>#REF!</v>
      </c>
      <c r="Q24" s="53"/>
      <c r="R24" s="52"/>
      <c r="S24" s="52"/>
      <c r="T24" s="52"/>
      <c r="U24" s="52"/>
      <c r="V24" s="52" t="e">
        <f>W24+#REF!+X24+Y24+Z24+AA24</f>
        <v>#REF!</v>
      </c>
      <c r="W24" s="53"/>
      <c r="X24" s="52"/>
      <c r="Y24" s="52"/>
      <c r="Z24" s="52"/>
      <c r="AA24" s="52"/>
    </row>
    <row r="25" spans="1:27" s="58" customFormat="1" ht="102">
      <c r="A25" s="80"/>
      <c r="B25" s="81"/>
      <c r="C25" s="82"/>
      <c r="D25" s="54" t="s">
        <v>116</v>
      </c>
      <c r="E25" s="55" t="s">
        <v>117</v>
      </c>
      <c r="F25" s="56" t="s">
        <v>111</v>
      </c>
      <c r="G25" s="49">
        <v>1220</v>
      </c>
      <c r="H25" s="51"/>
      <c r="I25" s="51" t="s">
        <v>74</v>
      </c>
      <c r="J25" s="57" t="e">
        <f>K25+#REF!+L25+M25+N25+O25</f>
        <v>#REF!</v>
      </c>
      <c r="K25" s="63"/>
      <c r="L25" s="52"/>
      <c r="M25" s="52"/>
      <c r="N25" s="52"/>
      <c r="O25" s="52"/>
      <c r="P25" s="52" t="e">
        <f>Q25+#REF!+R25+S25+T25+U25</f>
        <v>#REF!</v>
      </c>
      <c r="Q25" s="53"/>
      <c r="R25" s="52"/>
      <c r="S25" s="52"/>
      <c r="T25" s="52"/>
      <c r="U25" s="52"/>
      <c r="V25" s="52" t="e">
        <f>W25+#REF!+X25+Y25+Z25+AA25</f>
        <v>#REF!</v>
      </c>
      <c r="W25" s="53"/>
      <c r="X25" s="52"/>
      <c r="Y25" s="52"/>
      <c r="Z25" s="52"/>
      <c r="AA25" s="52"/>
    </row>
    <row r="26" spans="1:27" s="58" customFormat="1" ht="102">
      <c r="A26" s="80"/>
      <c r="B26" s="81"/>
      <c r="C26" s="82"/>
      <c r="D26" s="54" t="s">
        <v>116</v>
      </c>
      <c r="E26" s="55" t="s">
        <v>117</v>
      </c>
      <c r="F26" s="56" t="s">
        <v>112</v>
      </c>
      <c r="G26" s="49">
        <v>1220</v>
      </c>
      <c r="H26" s="51"/>
      <c r="I26" s="51" t="s">
        <v>74</v>
      </c>
      <c r="J26" s="57" t="e">
        <f>K26+#REF!+L26+M26+N26+O26</f>
        <v>#REF!</v>
      </c>
      <c r="K26" s="63"/>
      <c r="L26" s="52"/>
      <c r="M26" s="52"/>
      <c r="N26" s="52"/>
      <c r="O26" s="52"/>
      <c r="P26" s="52" t="e">
        <f>Q26+#REF!+R26+S26+T26+U26</f>
        <v>#REF!</v>
      </c>
      <c r="Q26" s="53"/>
      <c r="R26" s="52"/>
      <c r="S26" s="52"/>
      <c r="T26" s="52"/>
      <c r="U26" s="52"/>
      <c r="V26" s="52" t="e">
        <f>W26+#REF!+X26+Y26+Z26+AA26</f>
        <v>#REF!</v>
      </c>
      <c r="W26" s="53"/>
      <c r="X26" s="52"/>
      <c r="Y26" s="52"/>
      <c r="Z26" s="52"/>
      <c r="AA26" s="52"/>
    </row>
    <row r="27" spans="1:27" s="58" customFormat="1" ht="63.75" customHeight="1">
      <c r="A27" s="80"/>
      <c r="B27" s="83"/>
      <c r="C27" s="82"/>
      <c r="D27" s="54" t="s">
        <v>119</v>
      </c>
      <c r="E27" s="65" t="s">
        <v>118</v>
      </c>
      <c r="F27" s="56" t="s">
        <v>113</v>
      </c>
      <c r="G27" s="49">
        <v>1220</v>
      </c>
      <c r="H27" s="51"/>
      <c r="I27" s="51" t="s">
        <v>74</v>
      </c>
      <c r="J27" s="57" t="e">
        <f>K27+#REF!+L27+M27+N27+O27</f>
        <v>#REF!</v>
      </c>
      <c r="K27" s="63"/>
      <c r="L27" s="52"/>
      <c r="M27" s="52"/>
      <c r="N27" s="52"/>
      <c r="O27" s="52"/>
      <c r="P27" s="52">
        <v>1989928.24</v>
      </c>
      <c r="Q27" s="53"/>
      <c r="R27" s="52"/>
      <c r="S27" s="52"/>
      <c r="T27" s="52"/>
      <c r="U27" s="52"/>
      <c r="V27" s="52" t="e">
        <f>W27+#REF!+X27+Y27+Z27+AA27</f>
        <v>#REF!</v>
      </c>
      <c r="W27" s="53"/>
      <c r="X27" s="52"/>
      <c r="Y27" s="52"/>
      <c r="Z27" s="52"/>
      <c r="AA27" s="52"/>
    </row>
    <row r="28" spans="1:27" s="58" customFormat="1" ht="63.75">
      <c r="A28" s="80"/>
      <c r="B28" s="81"/>
      <c r="C28" s="82"/>
      <c r="D28" s="54" t="s">
        <v>98</v>
      </c>
      <c r="E28" s="55" t="s">
        <v>120</v>
      </c>
      <c r="F28" s="56" t="s">
        <v>114</v>
      </c>
      <c r="G28" s="49">
        <v>1220</v>
      </c>
      <c r="H28" s="51"/>
      <c r="I28" s="51" t="s">
        <v>74</v>
      </c>
      <c r="J28" s="57" t="e">
        <f>K28+#REF!+L28+M28+N28+O28</f>
        <v>#REF!</v>
      </c>
      <c r="K28" s="66"/>
      <c r="L28" s="52"/>
      <c r="M28" s="52"/>
      <c r="N28" s="52"/>
      <c r="O28" s="52"/>
      <c r="P28" s="52" t="e">
        <f>Q28+#REF!+R28+S28+T28+U28</f>
        <v>#REF!</v>
      </c>
      <c r="Q28" s="53"/>
      <c r="R28" s="52"/>
      <c r="S28" s="52"/>
      <c r="T28" s="52"/>
      <c r="U28" s="52"/>
      <c r="V28" s="52" t="e">
        <f>W28+#REF!+X28+Y28+Z28+AA28</f>
        <v>#REF!</v>
      </c>
      <c r="W28" s="53"/>
      <c r="X28" s="52"/>
      <c r="Y28" s="52"/>
      <c r="Z28" s="52"/>
      <c r="AA28" s="52"/>
    </row>
    <row r="29" spans="1:27" s="58" customFormat="1" ht="63.75">
      <c r="A29" s="80"/>
      <c r="B29" s="81"/>
      <c r="C29" s="82"/>
      <c r="D29" s="54" t="s">
        <v>98</v>
      </c>
      <c r="E29" s="55" t="s">
        <v>120</v>
      </c>
      <c r="F29" s="56" t="s">
        <v>115</v>
      </c>
      <c r="G29" s="49">
        <v>1220</v>
      </c>
      <c r="H29" s="51"/>
      <c r="I29" s="51" t="s">
        <v>74</v>
      </c>
      <c r="J29" s="57" t="e">
        <f>K29+#REF!+L29+M29+N29+O29</f>
        <v>#REF!</v>
      </c>
      <c r="K29" s="63"/>
      <c r="L29" s="52"/>
      <c r="M29" s="52"/>
      <c r="N29" s="52"/>
      <c r="O29" s="52"/>
      <c r="P29" s="52" t="e">
        <f>Q29+#REF!+R29+S29+T29+U29</f>
        <v>#REF!</v>
      </c>
      <c r="Q29" s="53"/>
      <c r="R29" s="52"/>
      <c r="S29" s="52"/>
      <c r="T29" s="52"/>
      <c r="U29" s="52"/>
      <c r="V29" s="52" t="e">
        <f>W29+#REF!+X29+Y29+Z29+AA29</f>
        <v>#REF!</v>
      </c>
      <c r="W29" s="53"/>
      <c r="X29" s="52"/>
      <c r="Y29" s="52"/>
      <c r="Z29" s="52"/>
      <c r="AA29" s="52"/>
    </row>
    <row r="30" spans="1:27" s="58" customFormat="1" ht="16.5">
      <c r="A30" s="67"/>
      <c r="B30" s="49"/>
      <c r="C30" s="68"/>
      <c r="D30" s="50"/>
      <c r="E30" s="65"/>
      <c r="F30" s="56"/>
      <c r="G30" s="49"/>
      <c r="H30" s="51"/>
      <c r="I30" s="51"/>
      <c r="J30" s="57"/>
      <c r="K30" s="63"/>
      <c r="L30" s="52"/>
      <c r="M30" s="52"/>
      <c r="N30" s="52"/>
      <c r="O30" s="52"/>
      <c r="P30" s="52"/>
      <c r="Q30" s="53"/>
      <c r="R30" s="52"/>
      <c r="S30" s="52"/>
      <c r="T30" s="52"/>
      <c r="U30" s="52"/>
      <c r="V30" s="52"/>
      <c r="W30" s="53"/>
      <c r="X30" s="52"/>
      <c r="Y30" s="52"/>
      <c r="Z30" s="52"/>
      <c r="AA30" s="52"/>
    </row>
    <row r="31" spans="3:10" s="58" customFormat="1" ht="16.5">
      <c r="C31" s="69"/>
      <c r="E31" s="70"/>
      <c r="J31" s="71"/>
    </row>
    <row r="32" spans="1:5" s="58" customFormat="1" ht="16.5">
      <c r="A32" s="72" t="s">
        <v>38</v>
      </c>
      <c r="B32" s="73"/>
      <c r="C32" s="69"/>
      <c r="E32" s="70"/>
    </row>
    <row r="33" spans="1:5" s="58" customFormat="1" ht="16.5">
      <c r="A33" s="72"/>
      <c r="B33" s="73"/>
      <c r="C33" s="69"/>
      <c r="E33" s="70"/>
    </row>
    <row r="34" spans="1:5" s="58" customFormat="1" ht="16.5">
      <c r="A34" s="72"/>
      <c r="B34" s="73"/>
      <c r="C34" s="69"/>
      <c r="E34" s="70"/>
    </row>
    <row r="35" spans="1:5" s="58" customFormat="1" ht="16.5">
      <c r="A35" s="72"/>
      <c r="B35" s="73"/>
      <c r="C35" s="69"/>
      <c r="E35" s="70"/>
    </row>
    <row r="36" spans="3:5" s="58" customFormat="1" ht="16.5">
      <c r="C36" s="69"/>
      <c r="E36" s="70"/>
    </row>
    <row r="37" spans="1:26" s="58" customFormat="1" ht="16.5">
      <c r="A37" s="74"/>
      <c r="B37" s="259"/>
      <c r="C37" s="259"/>
      <c r="D37" s="259"/>
      <c r="E37" s="70"/>
      <c r="F37" s="259"/>
      <c r="G37" s="259"/>
      <c r="H37" s="75"/>
      <c r="I37" s="75"/>
      <c r="J37" s="74"/>
      <c r="K37" s="74"/>
      <c r="L37" s="74"/>
      <c r="M37" s="74"/>
      <c r="O37" s="75"/>
      <c r="P37" s="261"/>
      <c r="Q37" s="261"/>
      <c r="R37" s="74"/>
      <c r="S37" s="74"/>
      <c r="U37" s="75"/>
      <c r="V37" s="75"/>
      <c r="W37" s="75"/>
      <c r="X37" s="75"/>
      <c r="Y37" s="75"/>
      <c r="Z37" s="75"/>
    </row>
    <row r="38" spans="1:21" ht="23.25" customHeight="1">
      <c r="A38" s="76"/>
      <c r="B38" s="260" t="s">
        <v>124</v>
      </c>
      <c r="C38" s="260"/>
      <c r="D38" s="260"/>
      <c r="E38" s="70"/>
      <c r="F38" s="260" t="s">
        <v>125</v>
      </c>
      <c r="G38" s="260"/>
      <c r="H38" s="77"/>
      <c r="I38" s="77"/>
      <c r="J38" s="260" t="s">
        <v>126</v>
      </c>
      <c r="K38" s="260"/>
      <c r="L38" s="238"/>
      <c r="M38" s="238"/>
      <c r="O38" s="260" t="s">
        <v>122</v>
      </c>
      <c r="P38" s="260"/>
      <c r="Q38" s="260"/>
      <c r="R38" s="260"/>
      <c r="S38" s="260"/>
      <c r="U38" s="58"/>
    </row>
    <row r="39" spans="1:21" ht="21" customHeight="1">
      <c r="A39" s="76"/>
      <c r="B39" s="238" t="s">
        <v>1</v>
      </c>
      <c r="C39" s="238"/>
      <c r="D39" s="238"/>
      <c r="E39" s="70"/>
      <c r="F39" s="238" t="s">
        <v>2</v>
      </c>
      <c r="G39" s="238"/>
      <c r="H39" s="77"/>
      <c r="I39" s="77"/>
      <c r="J39" s="238" t="s">
        <v>3</v>
      </c>
      <c r="K39" s="238"/>
      <c r="L39" s="78"/>
      <c r="M39" s="78"/>
      <c r="O39" s="238" t="s">
        <v>123</v>
      </c>
      <c r="P39" s="238"/>
      <c r="Q39" s="238"/>
      <c r="R39" s="238"/>
      <c r="S39" s="238"/>
      <c r="U39" s="58"/>
    </row>
    <row r="40" spans="1:21" ht="34.5" customHeight="1">
      <c r="A40" s="76"/>
      <c r="B40" s="78"/>
      <c r="C40" s="78"/>
      <c r="D40" s="78"/>
      <c r="E40" s="70"/>
      <c r="F40" s="78"/>
      <c r="G40" s="78"/>
      <c r="H40" s="77"/>
      <c r="I40" s="77"/>
      <c r="J40" s="78"/>
      <c r="K40" s="78"/>
      <c r="L40" s="78"/>
      <c r="M40" s="78"/>
      <c r="O40" s="78"/>
      <c r="P40" s="78"/>
      <c r="Q40" s="78"/>
      <c r="R40" s="78"/>
      <c r="S40" s="78"/>
      <c r="U40" s="58"/>
    </row>
    <row r="42" spans="1:27" ht="16.5">
      <c r="A42" s="256" t="s">
        <v>23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</row>
  </sheetData>
  <sheetProtection/>
  <mergeCells count="25">
    <mergeCell ref="B39:D39"/>
    <mergeCell ref="F39:G39"/>
    <mergeCell ref="J39:K39"/>
    <mergeCell ref="O39:S39"/>
    <mergeCell ref="E7:E8"/>
    <mergeCell ref="B38:D38"/>
    <mergeCell ref="A1:O1"/>
    <mergeCell ref="A7:A8"/>
    <mergeCell ref="B7:B8"/>
    <mergeCell ref="C7:C8"/>
    <mergeCell ref="D7:D8"/>
    <mergeCell ref="F7:F8"/>
    <mergeCell ref="G7:G8"/>
    <mergeCell ref="H7:I7"/>
    <mergeCell ref="J7:O7"/>
    <mergeCell ref="A42:AA42"/>
    <mergeCell ref="P7:U7"/>
    <mergeCell ref="V7:AA7"/>
    <mergeCell ref="B37:D37"/>
    <mergeCell ref="F37:G37"/>
    <mergeCell ref="F38:G38"/>
    <mergeCell ref="J38:K38"/>
    <mergeCell ref="L38:M38"/>
    <mergeCell ref="O38:S38"/>
    <mergeCell ref="P37:Q37"/>
  </mergeCells>
  <hyperlinks>
    <hyperlink ref="H7:I7" r:id="rId1" display="OBRA CAPITALIZABLE   (8)"/>
  </hyperlinks>
  <printOptions horizontalCentered="1"/>
  <pageMargins left="0" right="0.7086614173228347" top="0.7480314960629921" bottom="0.7480314960629921" header="0.31496062992125984" footer="0.31496062992125984"/>
  <pageSetup horizontalDpi="600" verticalDpi="600" orientation="landscape" paperSize="3" scale="35" r:id="rId3"/>
  <headerFooter>
    <oddFooter>&amp;R&amp;P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2"/>
  <sheetViews>
    <sheetView showGridLines="0" view="pageBreakPreview" zoomScale="55" zoomScaleNormal="70" zoomScaleSheetLayoutView="55" zoomScalePageLayoutView="0" workbookViewId="0" topLeftCell="A1">
      <pane xSplit="1" ySplit="8" topLeftCell="B2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4" sqref="A24"/>
    </sheetView>
  </sheetViews>
  <sheetFormatPr defaultColWidth="11.421875" defaultRowHeight="15"/>
  <cols>
    <col min="1" max="1" width="47.28125" style="38" customWidth="1"/>
    <col min="2" max="2" width="17.140625" style="38" customWidth="1"/>
    <col min="3" max="3" width="18.140625" style="69" customWidth="1"/>
    <col min="4" max="4" width="16.421875" style="38" customWidth="1"/>
    <col min="5" max="5" width="19.8515625" style="79" customWidth="1"/>
    <col min="6" max="6" width="20.421875" style="38" customWidth="1"/>
    <col min="7" max="7" width="21.421875" style="38" customWidth="1"/>
    <col min="8" max="8" width="9.8515625" style="38" customWidth="1"/>
    <col min="9" max="9" width="13.8515625" style="38" customWidth="1"/>
    <col min="10" max="14" width="15.28125" style="38" customWidth="1"/>
    <col min="15" max="15" width="17.421875" style="38" customWidth="1"/>
    <col min="16" max="16" width="16.421875" style="38" customWidth="1"/>
    <col min="17" max="17" width="15.28125" style="38" customWidth="1"/>
    <col min="18" max="18" width="15.140625" style="38" customWidth="1"/>
    <col min="19" max="21" width="14.421875" style="38" customWidth="1"/>
    <col min="22" max="22" width="15.28125" style="38" bestFit="1" customWidth="1"/>
    <col min="23" max="23" width="15.28125" style="38" customWidth="1"/>
    <col min="24" max="25" width="14.421875" style="38" customWidth="1"/>
    <col min="26" max="26" width="15.28125" style="38" bestFit="1" customWidth="1"/>
    <col min="27" max="27" width="14.421875" style="38" customWidth="1"/>
    <col min="28" max="16384" width="11.421875" style="38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6" ht="25.5">
      <c r="A2" s="39"/>
      <c r="B2" s="39"/>
      <c r="C2" s="40"/>
      <c r="D2" s="39"/>
      <c r="E2" s="41"/>
      <c r="F2" s="39"/>
      <c r="G2" s="39"/>
      <c r="H2" s="39"/>
      <c r="I2" s="39"/>
      <c r="J2" s="39"/>
      <c r="K2" s="39"/>
      <c r="L2" s="39"/>
      <c r="M2" s="39"/>
      <c r="N2" s="39"/>
      <c r="O2" s="39"/>
      <c r="P2" s="42"/>
    </row>
    <row r="3" spans="1:15" ht="16.5">
      <c r="A3" s="43" t="s">
        <v>24</v>
      </c>
      <c r="B3" s="43" t="s">
        <v>93</v>
      </c>
      <c r="C3" s="44"/>
      <c r="D3" s="45"/>
      <c r="E3" s="46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6" ht="25.5">
      <c r="A4" s="43"/>
      <c r="B4" s="45"/>
      <c r="C4" s="40"/>
      <c r="D4" s="39"/>
      <c r="E4" s="41"/>
      <c r="F4" s="39"/>
      <c r="G4" s="39"/>
      <c r="H4" s="39"/>
      <c r="I4" s="39"/>
      <c r="J4" s="39"/>
      <c r="K4" s="39"/>
      <c r="L4" s="39"/>
      <c r="M4" s="39"/>
      <c r="N4" s="39"/>
      <c r="O4" s="39"/>
      <c r="P4" s="42"/>
    </row>
    <row r="5" spans="1:15" ht="16.5">
      <c r="A5" s="43" t="s">
        <v>130</v>
      </c>
      <c r="B5" s="45"/>
      <c r="C5" s="44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24" ht="25.5">
      <c r="A6" s="45"/>
      <c r="B6" s="45"/>
      <c r="C6" s="44"/>
      <c r="D6" s="45"/>
      <c r="E6" s="46"/>
      <c r="F6" s="45"/>
      <c r="G6" s="45"/>
      <c r="H6" s="45"/>
      <c r="I6" s="45"/>
      <c r="J6" s="47"/>
      <c r="K6" s="45"/>
      <c r="L6" s="45"/>
      <c r="M6" s="45"/>
      <c r="N6" s="45"/>
      <c r="O6" s="45"/>
      <c r="X6" s="48"/>
    </row>
    <row r="7" spans="1:27" ht="56.25" customHeight="1">
      <c r="A7" s="262" t="s">
        <v>85</v>
      </c>
      <c r="B7" s="262" t="s">
        <v>87</v>
      </c>
      <c r="C7" s="263" t="s">
        <v>88</v>
      </c>
      <c r="D7" s="264" t="s">
        <v>89</v>
      </c>
      <c r="E7" s="262" t="s">
        <v>90</v>
      </c>
      <c r="F7" s="262" t="s">
        <v>86</v>
      </c>
      <c r="G7" s="262" t="s">
        <v>91</v>
      </c>
      <c r="H7" s="266" t="s">
        <v>92</v>
      </c>
      <c r="I7" s="267"/>
      <c r="J7" s="262" t="s">
        <v>127</v>
      </c>
      <c r="K7" s="262"/>
      <c r="L7" s="262"/>
      <c r="M7" s="268"/>
      <c r="N7" s="268"/>
      <c r="O7" s="268"/>
      <c r="P7" s="257" t="s">
        <v>128</v>
      </c>
      <c r="Q7" s="257"/>
      <c r="R7" s="257"/>
      <c r="S7" s="258"/>
      <c r="T7" s="258"/>
      <c r="U7" s="258"/>
      <c r="V7" s="257" t="s">
        <v>129</v>
      </c>
      <c r="W7" s="257"/>
      <c r="X7" s="257"/>
      <c r="Y7" s="257"/>
      <c r="Z7" s="257"/>
      <c r="AA7" s="257"/>
    </row>
    <row r="8" spans="1:27" ht="27">
      <c r="A8" s="262"/>
      <c r="B8" s="262"/>
      <c r="C8" s="263"/>
      <c r="D8" s="265"/>
      <c r="E8" s="262"/>
      <c r="F8" s="262"/>
      <c r="G8" s="262"/>
      <c r="H8" s="51" t="s">
        <v>16</v>
      </c>
      <c r="I8" s="51" t="s">
        <v>17</v>
      </c>
      <c r="J8" s="52" t="s">
        <v>8</v>
      </c>
      <c r="K8" s="53" t="s">
        <v>9</v>
      </c>
      <c r="L8" s="53" t="s">
        <v>10</v>
      </c>
      <c r="M8" s="53" t="s">
        <v>11</v>
      </c>
      <c r="N8" s="53" t="s">
        <v>12</v>
      </c>
      <c r="O8" s="53" t="s">
        <v>13</v>
      </c>
      <c r="P8" s="52" t="s">
        <v>0</v>
      </c>
      <c r="Q8" s="53" t="s">
        <v>9</v>
      </c>
      <c r="R8" s="52" t="s">
        <v>10</v>
      </c>
      <c r="S8" s="52" t="s">
        <v>11</v>
      </c>
      <c r="T8" s="52" t="s">
        <v>12</v>
      </c>
      <c r="U8" s="52" t="s">
        <v>13</v>
      </c>
      <c r="V8" s="52" t="s">
        <v>0</v>
      </c>
      <c r="W8" s="53" t="s">
        <v>9</v>
      </c>
      <c r="X8" s="52" t="s">
        <v>10</v>
      </c>
      <c r="Y8" s="52" t="s">
        <v>11</v>
      </c>
      <c r="Z8" s="52" t="s">
        <v>12</v>
      </c>
      <c r="AA8" s="52" t="s">
        <v>13</v>
      </c>
    </row>
    <row r="9" spans="1:27" s="58" customFormat="1" ht="102" customHeight="1">
      <c r="A9" s="80"/>
      <c r="B9" s="81"/>
      <c r="C9" s="82"/>
      <c r="D9" s="54" t="s">
        <v>98</v>
      </c>
      <c r="E9" s="55" t="s">
        <v>120</v>
      </c>
      <c r="F9" s="56" t="s">
        <v>94</v>
      </c>
      <c r="G9" s="49">
        <v>1220</v>
      </c>
      <c r="H9" s="51"/>
      <c r="I9" s="51" t="s">
        <v>74</v>
      </c>
      <c r="J9" s="57" t="e">
        <f>K9+#REF!+L9+M9+N9+O9</f>
        <v>#REF!</v>
      </c>
      <c r="K9" s="57"/>
      <c r="L9" s="52"/>
      <c r="M9" s="52"/>
      <c r="N9" s="52"/>
      <c r="O9" s="52"/>
      <c r="P9" s="52" t="e">
        <f>Q9+#REF!+R9+S9+T9+U9</f>
        <v>#REF!</v>
      </c>
      <c r="Q9" s="53"/>
      <c r="R9" s="52"/>
      <c r="S9" s="52"/>
      <c r="T9" s="52"/>
      <c r="U9" s="52"/>
      <c r="V9" s="52" t="e">
        <f>W9+#REF!+X9+Y9+Z9+AA9</f>
        <v>#REF!</v>
      </c>
      <c r="W9" s="53"/>
      <c r="X9" s="52"/>
      <c r="Y9" s="52"/>
      <c r="Z9" s="52"/>
      <c r="AA9" s="52"/>
    </row>
    <row r="10" spans="1:27" ht="63.75">
      <c r="A10" s="80"/>
      <c r="B10" s="81"/>
      <c r="C10" s="82"/>
      <c r="D10" s="54" t="s">
        <v>98</v>
      </c>
      <c r="E10" s="55" t="s">
        <v>121</v>
      </c>
      <c r="F10" s="59" t="s">
        <v>95</v>
      </c>
      <c r="G10" s="49">
        <v>1220</v>
      </c>
      <c r="H10" s="51"/>
      <c r="I10" s="51" t="s">
        <v>74</v>
      </c>
      <c r="J10" s="57" t="e">
        <f>K10+#REF!+L10+M10+N10+O10</f>
        <v>#REF!</v>
      </c>
      <c r="K10" s="57"/>
      <c r="L10" s="52"/>
      <c r="M10" s="52"/>
      <c r="N10" s="52"/>
      <c r="O10" s="52"/>
      <c r="P10" s="52" t="e">
        <f>Q10+#REF!+R10+S10+T10+U10</f>
        <v>#REF!</v>
      </c>
      <c r="Q10" s="53"/>
      <c r="R10" s="52"/>
      <c r="S10" s="52"/>
      <c r="T10" s="52"/>
      <c r="U10" s="52"/>
      <c r="V10" s="52" t="e">
        <f>W10+#REF!+X10+Y10+Z10+AA10</f>
        <v>#REF!</v>
      </c>
      <c r="W10" s="53"/>
      <c r="X10" s="52"/>
      <c r="Y10" s="52"/>
      <c r="Z10" s="52"/>
      <c r="AA10" s="52"/>
    </row>
    <row r="11" spans="1:27" ht="78.75" customHeight="1">
      <c r="A11" s="80"/>
      <c r="B11" s="81"/>
      <c r="C11" s="82"/>
      <c r="D11" s="54" t="s">
        <v>100</v>
      </c>
      <c r="E11" s="55" t="s">
        <v>99</v>
      </c>
      <c r="F11" s="56" t="s">
        <v>96</v>
      </c>
      <c r="G11" s="49">
        <v>1220</v>
      </c>
      <c r="H11" s="51"/>
      <c r="I11" s="51" t="s">
        <v>74</v>
      </c>
      <c r="J11" s="57" t="e">
        <f>K11+#REF!+L11+M11+N11+O11</f>
        <v>#REF!</v>
      </c>
      <c r="K11" s="57"/>
      <c r="L11" s="52"/>
      <c r="M11" s="52"/>
      <c r="N11" s="52"/>
      <c r="O11" s="52"/>
      <c r="P11" s="52" t="e">
        <f>Q11+#REF!+R11+S11+T11+U11</f>
        <v>#REF!</v>
      </c>
      <c r="Q11" s="53"/>
      <c r="R11" s="52"/>
      <c r="S11" s="52"/>
      <c r="T11" s="52"/>
      <c r="U11" s="52"/>
      <c r="V11" s="52" t="e">
        <f>W11+#REF!+X11+Y11+Z11+AA11</f>
        <v>#REF!</v>
      </c>
      <c r="W11" s="53"/>
      <c r="X11" s="52"/>
      <c r="Y11" s="52"/>
      <c r="Z11" s="52"/>
      <c r="AA11" s="52"/>
    </row>
    <row r="12" spans="1:27" ht="51">
      <c r="A12" s="80"/>
      <c r="B12" s="81"/>
      <c r="C12" s="82"/>
      <c r="D12" s="54" t="s">
        <v>102</v>
      </c>
      <c r="E12" s="55" t="s">
        <v>101</v>
      </c>
      <c r="F12" s="56" t="s">
        <v>97</v>
      </c>
      <c r="G12" s="49">
        <v>1220</v>
      </c>
      <c r="H12" s="51"/>
      <c r="I12" s="51" t="s">
        <v>74</v>
      </c>
      <c r="J12" s="57" t="e">
        <f>K12+#REF!+L12+M12+N12+O12</f>
        <v>#REF!</v>
      </c>
      <c r="K12" s="57"/>
      <c r="L12" s="52"/>
      <c r="M12" s="52"/>
      <c r="N12" s="52"/>
      <c r="O12" s="52"/>
      <c r="P12" s="52" t="e">
        <f>Q12+#REF!+R12+S12+T12+U12</f>
        <v>#REF!</v>
      </c>
      <c r="Q12" s="53"/>
      <c r="R12" s="52"/>
      <c r="S12" s="52"/>
      <c r="T12" s="52"/>
      <c r="U12" s="52"/>
      <c r="V12" s="52" t="e">
        <f>W12+#REF!+X12+Y12+Z12+AA12</f>
        <v>#REF!</v>
      </c>
      <c r="W12" s="53"/>
      <c r="X12" s="52"/>
      <c r="Y12" s="52"/>
      <c r="Z12" s="52"/>
      <c r="AA12" s="52"/>
    </row>
    <row r="13" spans="1:27" ht="51">
      <c r="A13" s="80"/>
      <c r="B13" s="81"/>
      <c r="C13" s="82"/>
      <c r="D13" s="54" t="s">
        <v>102</v>
      </c>
      <c r="E13" s="55" t="s">
        <v>101</v>
      </c>
      <c r="F13" s="56" t="s">
        <v>105</v>
      </c>
      <c r="G13" s="49">
        <v>1220</v>
      </c>
      <c r="H13" s="51"/>
      <c r="I13" s="51" t="s">
        <v>74</v>
      </c>
      <c r="J13" s="57" t="e">
        <f>K13+#REF!+L13+M13+N13+O13</f>
        <v>#REF!</v>
      </c>
      <c r="K13" s="57"/>
      <c r="L13" s="52"/>
      <c r="M13" s="52"/>
      <c r="N13" s="52"/>
      <c r="O13" s="52"/>
      <c r="P13" s="52" t="e">
        <f>Q13+#REF!+R13+S13+T13+U13</f>
        <v>#REF!</v>
      </c>
      <c r="Q13" s="53"/>
      <c r="R13" s="52"/>
      <c r="S13" s="52"/>
      <c r="T13" s="52"/>
      <c r="U13" s="52"/>
      <c r="V13" s="52" t="e">
        <f>W13+#REF!+X13+Y13+Z13+AA13</f>
        <v>#REF!</v>
      </c>
      <c r="W13" s="53"/>
      <c r="X13" s="52"/>
      <c r="Y13" s="52"/>
      <c r="Z13" s="52"/>
      <c r="AA13" s="52"/>
    </row>
    <row r="14" spans="1:27" ht="51">
      <c r="A14" s="80"/>
      <c r="B14" s="81"/>
      <c r="C14" s="82"/>
      <c r="D14" s="54" t="s">
        <v>102</v>
      </c>
      <c r="E14" s="55" t="s">
        <v>101</v>
      </c>
      <c r="F14" s="60" t="s">
        <v>103</v>
      </c>
      <c r="G14" s="49">
        <v>1220</v>
      </c>
      <c r="H14" s="51"/>
      <c r="I14" s="51" t="s">
        <v>74</v>
      </c>
      <c r="J14" s="57" t="e">
        <f>K14+#REF!+L14+M14+N14+O14</f>
        <v>#REF!</v>
      </c>
      <c r="K14" s="57"/>
      <c r="L14" s="52"/>
      <c r="M14" s="52"/>
      <c r="N14" s="52"/>
      <c r="O14" s="52"/>
      <c r="P14" s="52" t="e">
        <f>Q14+#REF!+R14+S14+T14+U14</f>
        <v>#REF!</v>
      </c>
      <c r="Q14" s="53"/>
      <c r="R14" s="52"/>
      <c r="S14" s="52"/>
      <c r="T14" s="52"/>
      <c r="U14" s="52"/>
      <c r="V14" s="52" t="e">
        <f>W14+#REF!+X14+Y14+Z14+AA14</f>
        <v>#REF!</v>
      </c>
      <c r="W14" s="53"/>
      <c r="X14" s="52"/>
      <c r="Y14" s="52"/>
      <c r="Z14" s="52"/>
      <c r="AA14" s="52"/>
    </row>
    <row r="15" spans="1:27" ht="63.75">
      <c r="A15" s="80"/>
      <c r="B15" s="81"/>
      <c r="C15" s="82"/>
      <c r="D15" s="54" t="s">
        <v>100</v>
      </c>
      <c r="E15" s="55" t="s">
        <v>99</v>
      </c>
      <c r="F15" s="56" t="s">
        <v>105</v>
      </c>
      <c r="G15" s="49">
        <v>1220</v>
      </c>
      <c r="H15" s="51"/>
      <c r="I15" s="51" t="s">
        <v>74</v>
      </c>
      <c r="J15" s="57" t="e">
        <f>K15+#REF!+L15+M15+N15+O15</f>
        <v>#REF!</v>
      </c>
      <c r="K15" s="57"/>
      <c r="L15" s="52"/>
      <c r="M15" s="52"/>
      <c r="N15" s="52"/>
      <c r="O15" s="52"/>
      <c r="P15" s="52" t="e">
        <f>Q15+#REF!+R15+S15+T15+U15</f>
        <v>#REF!</v>
      </c>
      <c r="Q15" s="53"/>
      <c r="R15" s="52"/>
      <c r="S15" s="52"/>
      <c r="T15" s="52"/>
      <c r="U15" s="52"/>
      <c r="V15" s="52" t="e">
        <f>W15+#REF!+X15+Y15+Z15+AA15</f>
        <v>#REF!</v>
      </c>
      <c r="W15" s="53"/>
      <c r="X15" s="52"/>
      <c r="Y15" s="52"/>
      <c r="Z15" s="52"/>
      <c r="AA15" s="52"/>
    </row>
    <row r="16" spans="1:27" ht="63.75">
      <c r="A16" s="80"/>
      <c r="B16" s="81"/>
      <c r="C16" s="82"/>
      <c r="D16" s="54" t="s">
        <v>100</v>
      </c>
      <c r="E16" s="55" t="s">
        <v>99</v>
      </c>
      <c r="F16" s="56" t="s">
        <v>104</v>
      </c>
      <c r="G16" s="49">
        <v>1220</v>
      </c>
      <c r="H16" s="51"/>
      <c r="I16" s="51" t="s">
        <v>74</v>
      </c>
      <c r="J16" s="57" t="e">
        <f>K16+#REF!+L16+M16+N16+O16</f>
        <v>#REF!</v>
      </c>
      <c r="K16" s="57"/>
      <c r="L16" s="52"/>
      <c r="M16" s="52"/>
      <c r="N16" s="52"/>
      <c r="O16" s="52"/>
      <c r="P16" s="52">
        <v>1723748.22</v>
      </c>
      <c r="Q16" s="53"/>
      <c r="R16" s="52"/>
      <c r="S16" s="52"/>
      <c r="T16" s="52"/>
      <c r="U16" s="52"/>
      <c r="V16" s="52" t="e">
        <f>W16+#REF!+X16+Y16+Z16+AA16</f>
        <v>#REF!</v>
      </c>
      <c r="W16" s="53"/>
      <c r="X16" s="52"/>
      <c r="Y16" s="52"/>
      <c r="Z16" s="52"/>
      <c r="AA16" s="52"/>
    </row>
    <row r="17" spans="1:27" ht="73.5" customHeight="1">
      <c r="A17" s="80"/>
      <c r="B17" s="81"/>
      <c r="C17" s="82"/>
      <c r="D17" s="54" t="s">
        <v>100</v>
      </c>
      <c r="E17" s="55" t="s">
        <v>99</v>
      </c>
      <c r="F17" s="56" t="s">
        <v>104</v>
      </c>
      <c r="G17" s="49">
        <v>1220</v>
      </c>
      <c r="H17" s="51"/>
      <c r="I17" s="51" t="s">
        <v>74</v>
      </c>
      <c r="J17" s="57" t="e">
        <f>K17+#REF!+L17+M17+N17+O17</f>
        <v>#REF!</v>
      </c>
      <c r="K17" s="57"/>
      <c r="L17" s="52"/>
      <c r="M17" s="52"/>
      <c r="N17" s="52"/>
      <c r="O17" s="52"/>
      <c r="P17" s="52">
        <v>1156268.08</v>
      </c>
      <c r="Q17" s="53"/>
      <c r="R17" s="52"/>
      <c r="S17" s="52"/>
      <c r="T17" s="52"/>
      <c r="U17" s="52"/>
      <c r="V17" s="52" t="e">
        <f>W17+#REF!+X17+Y17+Z17+AA17</f>
        <v>#REF!</v>
      </c>
      <c r="W17" s="53"/>
      <c r="X17" s="52"/>
      <c r="Y17" s="52"/>
      <c r="Z17" s="52"/>
      <c r="AA17" s="52"/>
    </row>
    <row r="18" spans="1:27" ht="63.75">
      <c r="A18" s="80"/>
      <c r="B18" s="81"/>
      <c r="C18" s="82"/>
      <c r="D18" s="54" t="s">
        <v>100</v>
      </c>
      <c r="E18" s="55" t="s">
        <v>99</v>
      </c>
      <c r="F18" s="56" t="s">
        <v>106</v>
      </c>
      <c r="G18" s="49">
        <v>1220</v>
      </c>
      <c r="H18" s="51"/>
      <c r="I18" s="51" t="s">
        <v>74</v>
      </c>
      <c r="J18" s="57" t="e">
        <f>K18+#REF!+L18+M18+N18+O18</f>
        <v>#REF!</v>
      </c>
      <c r="K18" s="57"/>
      <c r="L18" s="52"/>
      <c r="M18" s="52"/>
      <c r="N18" s="52"/>
      <c r="O18" s="52"/>
      <c r="P18" s="52">
        <v>1274930.9</v>
      </c>
      <c r="Q18" s="53"/>
      <c r="R18" s="52"/>
      <c r="S18" s="52"/>
      <c r="T18" s="52"/>
      <c r="U18" s="52"/>
      <c r="V18" s="52" t="e">
        <f>W18+#REF!+X18+Y18+Z18+AA18</f>
        <v>#REF!</v>
      </c>
      <c r="W18" s="53"/>
      <c r="X18" s="52"/>
      <c r="Y18" s="52"/>
      <c r="Z18" s="52"/>
      <c r="AA18" s="52"/>
    </row>
    <row r="19" spans="1:27" ht="102">
      <c r="A19" s="80"/>
      <c r="B19" s="81"/>
      <c r="C19" s="82"/>
      <c r="D19" s="54" t="s">
        <v>116</v>
      </c>
      <c r="E19" s="55" t="s">
        <v>117</v>
      </c>
      <c r="F19" s="56" t="s">
        <v>107</v>
      </c>
      <c r="G19" s="49">
        <v>1220</v>
      </c>
      <c r="H19" s="51"/>
      <c r="I19" s="51" t="s">
        <v>74</v>
      </c>
      <c r="J19" s="57" t="e">
        <f>K19+#REF!+L19+M19+N19+O19</f>
        <v>#REF!</v>
      </c>
      <c r="K19" s="61"/>
      <c r="L19" s="52"/>
      <c r="M19" s="52"/>
      <c r="N19" s="52"/>
      <c r="O19" s="52"/>
      <c r="P19" s="52" t="e">
        <f>Q19+#REF!+R19+S19+T19+U19</f>
        <v>#REF!</v>
      </c>
      <c r="Q19" s="53"/>
      <c r="R19" s="52"/>
      <c r="S19" s="52"/>
      <c r="T19" s="52"/>
      <c r="U19" s="52"/>
      <c r="V19" s="52" t="e">
        <f>W19+#REF!+X19+Y19+Z19+AA19</f>
        <v>#REF!</v>
      </c>
      <c r="W19" s="53"/>
      <c r="X19" s="52"/>
      <c r="Y19" s="52"/>
      <c r="Z19" s="52"/>
      <c r="AA19" s="52"/>
    </row>
    <row r="20" spans="1:27" ht="51">
      <c r="A20" s="80"/>
      <c r="B20" s="81"/>
      <c r="C20" s="82"/>
      <c r="D20" s="54" t="s">
        <v>102</v>
      </c>
      <c r="E20" s="55" t="s">
        <v>101</v>
      </c>
      <c r="F20" s="56" t="s">
        <v>108</v>
      </c>
      <c r="G20" s="49">
        <v>1220</v>
      </c>
      <c r="H20" s="51"/>
      <c r="I20" s="51" t="s">
        <v>74</v>
      </c>
      <c r="J20" s="57" t="e">
        <f>K20+#REF!+L20+M20+N20+O20</f>
        <v>#REF!</v>
      </c>
      <c r="K20" s="62"/>
      <c r="L20" s="52"/>
      <c r="M20" s="52"/>
      <c r="N20" s="52"/>
      <c r="O20" s="52"/>
      <c r="P20" s="52" t="e">
        <f>Q20+#REF!+R20+S20+T20+U20</f>
        <v>#REF!</v>
      </c>
      <c r="Q20" s="53"/>
      <c r="R20" s="52"/>
      <c r="S20" s="52"/>
      <c r="T20" s="52"/>
      <c r="U20" s="52"/>
      <c r="V20" s="52" t="e">
        <f>W20+#REF!+X20+Y20+Z20+AA20</f>
        <v>#REF!</v>
      </c>
      <c r="W20" s="53"/>
      <c r="X20" s="52"/>
      <c r="Y20" s="52"/>
      <c r="Z20" s="52"/>
      <c r="AA20" s="52"/>
    </row>
    <row r="21" spans="1:27" s="58" customFormat="1" ht="51">
      <c r="A21" s="80"/>
      <c r="B21" s="81"/>
      <c r="C21" s="82"/>
      <c r="D21" s="54" t="s">
        <v>102</v>
      </c>
      <c r="E21" s="55" t="s">
        <v>101</v>
      </c>
      <c r="F21" s="56" t="s">
        <v>105</v>
      </c>
      <c r="G21" s="49">
        <v>1220</v>
      </c>
      <c r="H21" s="51"/>
      <c r="I21" s="51" t="s">
        <v>74</v>
      </c>
      <c r="J21" s="57" t="e">
        <f>K21+#REF!+L21+M21+N21+O21</f>
        <v>#REF!</v>
      </c>
      <c r="K21" s="57"/>
      <c r="L21" s="52"/>
      <c r="M21" s="52"/>
      <c r="N21" s="52"/>
      <c r="O21" s="52"/>
      <c r="P21" s="52" t="e">
        <f>Q21+#REF!+R21+S21+T21+U21</f>
        <v>#REF!</v>
      </c>
      <c r="Q21" s="53"/>
      <c r="R21" s="52"/>
      <c r="S21" s="52"/>
      <c r="T21" s="52"/>
      <c r="U21" s="52"/>
      <c r="V21" s="52" t="e">
        <f>W21+#REF!+X21+Y21+Z21+AA21</f>
        <v>#REF!</v>
      </c>
      <c r="W21" s="53"/>
      <c r="X21" s="52"/>
      <c r="Y21" s="52"/>
      <c r="Z21" s="52"/>
      <c r="AA21" s="52"/>
    </row>
    <row r="22" spans="1:27" s="58" customFormat="1" ht="51">
      <c r="A22" s="80"/>
      <c r="B22" s="81"/>
      <c r="C22" s="82"/>
      <c r="D22" s="54" t="s">
        <v>102</v>
      </c>
      <c r="E22" s="55" t="s">
        <v>101</v>
      </c>
      <c r="F22" s="56" t="s">
        <v>105</v>
      </c>
      <c r="G22" s="49">
        <v>1220</v>
      </c>
      <c r="H22" s="51"/>
      <c r="I22" s="51" t="s">
        <v>74</v>
      </c>
      <c r="J22" s="57" t="e">
        <f>K22+#REF!+L22+M22+N22+O22</f>
        <v>#REF!</v>
      </c>
      <c r="K22" s="57"/>
      <c r="L22" s="52"/>
      <c r="M22" s="52"/>
      <c r="N22" s="52"/>
      <c r="O22" s="52"/>
      <c r="P22" s="52" t="e">
        <f>Q22+#REF!+R22+S22+T22+U22</f>
        <v>#REF!</v>
      </c>
      <c r="Q22" s="53"/>
      <c r="R22" s="52"/>
      <c r="S22" s="52"/>
      <c r="T22" s="52"/>
      <c r="U22" s="52"/>
      <c r="V22" s="52" t="e">
        <f>W22+#REF!+X22+Y22+Z22+AA22</f>
        <v>#REF!</v>
      </c>
      <c r="W22" s="53"/>
      <c r="X22" s="52"/>
      <c r="Y22" s="52"/>
      <c r="Z22" s="52"/>
      <c r="AA22" s="52"/>
    </row>
    <row r="23" spans="1:27" s="58" customFormat="1" ht="51">
      <c r="A23" s="80"/>
      <c r="B23" s="81"/>
      <c r="C23" s="82"/>
      <c r="D23" s="54" t="s">
        <v>102</v>
      </c>
      <c r="E23" s="55" t="s">
        <v>101</v>
      </c>
      <c r="F23" s="56" t="s">
        <v>109</v>
      </c>
      <c r="G23" s="49">
        <v>1220</v>
      </c>
      <c r="H23" s="51"/>
      <c r="I23" s="51" t="s">
        <v>74</v>
      </c>
      <c r="J23" s="57" t="e">
        <f>K23+#REF!+L23+M23+N23+O23</f>
        <v>#REF!</v>
      </c>
      <c r="K23" s="63"/>
      <c r="L23" s="52"/>
      <c r="M23" s="52"/>
      <c r="N23" s="52"/>
      <c r="O23" s="52"/>
      <c r="P23" s="64" t="e">
        <f>Q23+#REF!+R23+S23+T23+U23</f>
        <v>#REF!</v>
      </c>
      <c r="Q23" s="53"/>
      <c r="R23" s="52"/>
      <c r="S23" s="52"/>
      <c r="T23" s="52"/>
      <c r="U23" s="52"/>
      <c r="V23" s="52" t="e">
        <f>W23+#REF!+X23+Y23+Z23+AA23</f>
        <v>#REF!</v>
      </c>
      <c r="W23" s="53"/>
      <c r="X23" s="52"/>
      <c r="Y23" s="52"/>
      <c r="Z23" s="52"/>
      <c r="AA23" s="52"/>
    </row>
    <row r="24" spans="1:27" s="58" customFormat="1" ht="51">
      <c r="A24" s="80"/>
      <c r="B24" s="81"/>
      <c r="C24" s="82"/>
      <c r="D24" s="54" t="s">
        <v>102</v>
      </c>
      <c r="E24" s="55" t="s">
        <v>101</v>
      </c>
      <c r="F24" s="56" t="s">
        <v>110</v>
      </c>
      <c r="G24" s="49">
        <v>1220</v>
      </c>
      <c r="H24" s="51"/>
      <c r="I24" s="51" t="s">
        <v>74</v>
      </c>
      <c r="J24" s="57" t="e">
        <f>K24+#REF!+L24+M24+N24+O24</f>
        <v>#REF!</v>
      </c>
      <c r="K24" s="63"/>
      <c r="L24" s="52"/>
      <c r="M24" s="52"/>
      <c r="N24" s="52"/>
      <c r="O24" s="52"/>
      <c r="P24" s="64" t="e">
        <f>Q24+#REF!+R24+S24+T24+U24</f>
        <v>#REF!</v>
      </c>
      <c r="Q24" s="53"/>
      <c r="R24" s="52"/>
      <c r="S24" s="52"/>
      <c r="T24" s="52"/>
      <c r="U24" s="52"/>
      <c r="V24" s="52" t="e">
        <f>W24+#REF!+X24+Y24+Z24+AA24</f>
        <v>#REF!</v>
      </c>
      <c r="W24" s="53"/>
      <c r="X24" s="52"/>
      <c r="Y24" s="52"/>
      <c r="Z24" s="52"/>
      <c r="AA24" s="52"/>
    </row>
    <row r="25" spans="1:27" s="58" customFormat="1" ht="102">
      <c r="A25" s="80"/>
      <c r="B25" s="81"/>
      <c r="C25" s="82"/>
      <c r="D25" s="54" t="s">
        <v>116</v>
      </c>
      <c r="E25" s="55" t="s">
        <v>117</v>
      </c>
      <c r="F25" s="56" t="s">
        <v>111</v>
      </c>
      <c r="G25" s="49">
        <v>1220</v>
      </c>
      <c r="H25" s="51"/>
      <c r="I25" s="51" t="s">
        <v>74</v>
      </c>
      <c r="J25" s="57" t="e">
        <f>K25+#REF!+L25+M25+N25+O25</f>
        <v>#REF!</v>
      </c>
      <c r="K25" s="63"/>
      <c r="L25" s="52"/>
      <c r="M25" s="52"/>
      <c r="N25" s="52"/>
      <c r="O25" s="52"/>
      <c r="P25" s="52" t="e">
        <f>Q25+#REF!+R25+S25+T25+U25</f>
        <v>#REF!</v>
      </c>
      <c r="Q25" s="53"/>
      <c r="R25" s="52"/>
      <c r="S25" s="52"/>
      <c r="T25" s="52"/>
      <c r="U25" s="52"/>
      <c r="V25" s="52" t="e">
        <f>W25+#REF!+X25+Y25+Z25+AA25</f>
        <v>#REF!</v>
      </c>
      <c r="W25" s="53"/>
      <c r="X25" s="52"/>
      <c r="Y25" s="52"/>
      <c r="Z25" s="52"/>
      <c r="AA25" s="52"/>
    </row>
    <row r="26" spans="1:27" s="58" customFormat="1" ht="102">
      <c r="A26" s="80"/>
      <c r="B26" s="81"/>
      <c r="C26" s="82"/>
      <c r="D26" s="54" t="s">
        <v>116</v>
      </c>
      <c r="E26" s="55" t="s">
        <v>117</v>
      </c>
      <c r="F26" s="56" t="s">
        <v>112</v>
      </c>
      <c r="G26" s="49">
        <v>1220</v>
      </c>
      <c r="H26" s="51"/>
      <c r="I26" s="51" t="s">
        <v>74</v>
      </c>
      <c r="J26" s="57" t="e">
        <f>K26+#REF!+L26+M26+N26+O26</f>
        <v>#REF!</v>
      </c>
      <c r="K26" s="63"/>
      <c r="L26" s="52"/>
      <c r="M26" s="52"/>
      <c r="N26" s="52"/>
      <c r="O26" s="52"/>
      <c r="P26" s="52" t="e">
        <f>Q26+#REF!+R26+S26+T26+U26</f>
        <v>#REF!</v>
      </c>
      <c r="Q26" s="53"/>
      <c r="R26" s="52"/>
      <c r="S26" s="52"/>
      <c r="T26" s="52"/>
      <c r="U26" s="52"/>
      <c r="V26" s="52" t="e">
        <f>W26+#REF!+X26+Y26+Z26+AA26</f>
        <v>#REF!</v>
      </c>
      <c r="W26" s="53"/>
      <c r="X26" s="52"/>
      <c r="Y26" s="52"/>
      <c r="Z26" s="52"/>
      <c r="AA26" s="52"/>
    </row>
    <row r="27" spans="1:27" s="58" customFormat="1" ht="63.75" customHeight="1">
      <c r="A27" s="80"/>
      <c r="B27" s="83"/>
      <c r="C27" s="82"/>
      <c r="D27" s="54" t="s">
        <v>119</v>
      </c>
      <c r="E27" s="65" t="s">
        <v>118</v>
      </c>
      <c r="F27" s="56" t="s">
        <v>113</v>
      </c>
      <c r="G27" s="49">
        <v>1220</v>
      </c>
      <c r="H27" s="51"/>
      <c r="I27" s="51" t="s">
        <v>74</v>
      </c>
      <c r="J27" s="57" t="e">
        <f>K27+#REF!+L27+M27+N27+O27</f>
        <v>#REF!</v>
      </c>
      <c r="K27" s="63"/>
      <c r="L27" s="52"/>
      <c r="M27" s="52"/>
      <c r="N27" s="52"/>
      <c r="O27" s="52"/>
      <c r="P27" s="52">
        <v>1989928.24</v>
      </c>
      <c r="Q27" s="53"/>
      <c r="R27" s="52"/>
      <c r="S27" s="52"/>
      <c r="T27" s="52"/>
      <c r="U27" s="52"/>
      <c r="V27" s="52" t="e">
        <f>W27+#REF!+X27+Y27+Z27+AA27</f>
        <v>#REF!</v>
      </c>
      <c r="W27" s="53"/>
      <c r="X27" s="52"/>
      <c r="Y27" s="52"/>
      <c r="Z27" s="52"/>
      <c r="AA27" s="52"/>
    </row>
    <row r="28" spans="1:27" s="58" customFormat="1" ht="63.75">
      <c r="A28" s="80"/>
      <c r="B28" s="81"/>
      <c r="C28" s="82"/>
      <c r="D28" s="54" t="s">
        <v>98</v>
      </c>
      <c r="E28" s="55" t="s">
        <v>120</v>
      </c>
      <c r="F28" s="56" t="s">
        <v>114</v>
      </c>
      <c r="G28" s="49">
        <v>1220</v>
      </c>
      <c r="H28" s="51"/>
      <c r="I28" s="51" t="s">
        <v>74</v>
      </c>
      <c r="J28" s="57" t="e">
        <f>K28+#REF!+L28+M28+N28+O28</f>
        <v>#REF!</v>
      </c>
      <c r="K28" s="66"/>
      <c r="L28" s="52"/>
      <c r="M28" s="52"/>
      <c r="N28" s="52"/>
      <c r="O28" s="52"/>
      <c r="P28" s="52" t="e">
        <f>Q28+#REF!+R28+S28+T28+U28</f>
        <v>#REF!</v>
      </c>
      <c r="Q28" s="53"/>
      <c r="R28" s="52"/>
      <c r="S28" s="52"/>
      <c r="T28" s="52"/>
      <c r="U28" s="52"/>
      <c r="V28" s="52" t="e">
        <f>W28+#REF!+X28+Y28+Z28+AA28</f>
        <v>#REF!</v>
      </c>
      <c r="W28" s="53"/>
      <c r="X28" s="52"/>
      <c r="Y28" s="52"/>
      <c r="Z28" s="52"/>
      <c r="AA28" s="52"/>
    </row>
    <row r="29" spans="1:27" s="58" customFormat="1" ht="63.75">
      <c r="A29" s="80"/>
      <c r="B29" s="81"/>
      <c r="C29" s="82"/>
      <c r="D29" s="54" t="s">
        <v>98</v>
      </c>
      <c r="E29" s="55" t="s">
        <v>120</v>
      </c>
      <c r="F29" s="56" t="s">
        <v>115</v>
      </c>
      <c r="G29" s="49">
        <v>1220</v>
      </c>
      <c r="H29" s="51"/>
      <c r="I29" s="51" t="s">
        <v>74</v>
      </c>
      <c r="J29" s="57" t="e">
        <f>K29+#REF!+L29+M29+N29+O29</f>
        <v>#REF!</v>
      </c>
      <c r="K29" s="63"/>
      <c r="L29" s="52"/>
      <c r="M29" s="52"/>
      <c r="N29" s="52"/>
      <c r="O29" s="52"/>
      <c r="P29" s="52" t="e">
        <f>Q29+#REF!+R29+S29+T29+U29</f>
        <v>#REF!</v>
      </c>
      <c r="Q29" s="53"/>
      <c r="R29" s="52"/>
      <c r="S29" s="52"/>
      <c r="T29" s="52"/>
      <c r="U29" s="52"/>
      <c r="V29" s="52" t="e">
        <f>W29+#REF!+X29+Y29+Z29+AA29</f>
        <v>#REF!</v>
      </c>
      <c r="W29" s="53"/>
      <c r="X29" s="52"/>
      <c r="Y29" s="52"/>
      <c r="Z29" s="52"/>
      <c r="AA29" s="52"/>
    </row>
    <row r="30" spans="1:27" s="58" customFormat="1" ht="16.5">
      <c r="A30" s="67"/>
      <c r="B30" s="81"/>
      <c r="C30" s="82"/>
      <c r="D30" s="50"/>
      <c r="E30" s="65"/>
      <c r="F30" s="56"/>
      <c r="G30" s="49"/>
      <c r="H30" s="51"/>
      <c r="I30" s="51"/>
      <c r="J30" s="57"/>
      <c r="K30" s="63"/>
      <c r="L30" s="52"/>
      <c r="M30" s="52"/>
      <c r="N30" s="52"/>
      <c r="O30" s="52"/>
      <c r="P30" s="52"/>
      <c r="Q30" s="53"/>
      <c r="R30" s="52"/>
      <c r="S30" s="52"/>
      <c r="T30" s="52"/>
      <c r="U30" s="52"/>
      <c r="V30" s="52"/>
      <c r="W30" s="53"/>
      <c r="X30" s="52"/>
      <c r="Y30" s="52"/>
      <c r="Z30" s="52"/>
      <c r="AA30" s="52"/>
    </row>
    <row r="31" spans="3:10" s="58" customFormat="1" ht="16.5">
      <c r="C31" s="69"/>
      <c r="E31" s="70"/>
      <c r="J31" s="71"/>
    </row>
    <row r="32" spans="1:5" s="58" customFormat="1" ht="16.5">
      <c r="A32" s="72" t="s">
        <v>38</v>
      </c>
      <c r="B32" s="73"/>
      <c r="C32" s="69"/>
      <c r="E32" s="70"/>
    </row>
    <row r="33" spans="1:5" s="58" customFormat="1" ht="16.5">
      <c r="A33" s="72"/>
      <c r="B33" s="73"/>
      <c r="C33" s="69"/>
      <c r="E33" s="70"/>
    </row>
    <row r="34" spans="1:5" s="58" customFormat="1" ht="16.5">
      <c r="A34" s="72"/>
      <c r="B34" s="73"/>
      <c r="C34" s="69"/>
      <c r="E34" s="70"/>
    </row>
    <row r="35" spans="1:5" s="58" customFormat="1" ht="16.5">
      <c r="A35" s="72"/>
      <c r="B35" s="73"/>
      <c r="C35" s="69"/>
      <c r="E35" s="70"/>
    </row>
    <row r="36" spans="3:5" s="58" customFormat="1" ht="16.5">
      <c r="C36" s="69"/>
      <c r="E36" s="70"/>
    </row>
    <row r="37" spans="1:26" s="58" customFormat="1" ht="16.5">
      <c r="A37" s="74"/>
      <c r="B37" s="259"/>
      <c r="C37" s="259"/>
      <c r="D37" s="259"/>
      <c r="E37" s="70"/>
      <c r="F37" s="259"/>
      <c r="G37" s="259"/>
      <c r="H37" s="75"/>
      <c r="I37" s="75"/>
      <c r="J37" s="74"/>
      <c r="K37" s="74"/>
      <c r="L37" s="74"/>
      <c r="M37" s="74"/>
      <c r="O37" s="75"/>
      <c r="P37" s="261"/>
      <c r="Q37" s="261"/>
      <c r="R37" s="74"/>
      <c r="S37" s="74"/>
      <c r="U37" s="75"/>
      <c r="V37" s="75"/>
      <c r="W37" s="75"/>
      <c r="X37" s="75"/>
      <c r="Y37" s="75"/>
      <c r="Z37" s="75"/>
    </row>
    <row r="38" spans="1:21" ht="23.25" customHeight="1">
      <c r="A38" s="76"/>
      <c r="B38" s="260" t="s">
        <v>124</v>
      </c>
      <c r="C38" s="260"/>
      <c r="D38" s="260"/>
      <c r="E38" s="70"/>
      <c r="F38" s="260" t="s">
        <v>125</v>
      </c>
      <c r="G38" s="260"/>
      <c r="H38" s="77"/>
      <c r="I38" s="77"/>
      <c r="J38" s="260" t="s">
        <v>126</v>
      </c>
      <c r="K38" s="260"/>
      <c r="L38" s="238"/>
      <c r="M38" s="238"/>
      <c r="O38" s="260" t="s">
        <v>122</v>
      </c>
      <c r="P38" s="260"/>
      <c r="Q38" s="260"/>
      <c r="R38" s="260"/>
      <c r="S38" s="260"/>
      <c r="U38" s="58"/>
    </row>
    <row r="39" spans="1:21" ht="21" customHeight="1">
      <c r="A39" s="76"/>
      <c r="B39" s="238" t="s">
        <v>1</v>
      </c>
      <c r="C39" s="238"/>
      <c r="D39" s="238"/>
      <c r="E39" s="70"/>
      <c r="F39" s="238" t="s">
        <v>2</v>
      </c>
      <c r="G39" s="238"/>
      <c r="H39" s="77"/>
      <c r="I39" s="77"/>
      <c r="J39" s="238" t="s">
        <v>3</v>
      </c>
      <c r="K39" s="238"/>
      <c r="L39" s="78"/>
      <c r="M39" s="78"/>
      <c r="O39" s="238" t="s">
        <v>123</v>
      </c>
      <c r="P39" s="238"/>
      <c r="Q39" s="238"/>
      <c r="R39" s="238"/>
      <c r="S39" s="238"/>
      <c r="U39" s="58"/>
    </row>
    <row r="40" spans="1:21" ht="34.5" customHeight="1">
      <c r="A40" s="76"/>
      <c r="B40" s="78"/>
      <c r="C40" s="78"/>
      <c r="D40" s="78"/>
      <c r="E40" s="70"/>
      <c r="F40" s="78"/>
      <c r="G40" s="78"/>
      <c r="H40" s="77"/>
      <c r="I40" s="77"/>
      <c r="J40" s="78"/>
      <c r="K40" s="78"/>
      <c r="L40" s="78"/>
      <c r="M40" s="78"/>
      <c r="O40" s="78"/>
      <c r="P40" s="78"/>
      <c r="Q40" s="78"/>
      <c r="R40" s="78"/>
      <c r="S40" s="78"/>
      <c r="U40" s="58"/>
    </row>
    <row r="42" spans="1:27" ht="16.5">
      <c r="A42" s="256" t="s">
        <v>23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</row>
  </sheetData>
  <sheetProtection/>
  <mergeCells count="25">
    <mergeCell ref="B39:D39"/>
    <mergeCell ref="F39:G39"/>
    <mergeCell ref="J39:K39"/>
    <mergeCell ref="O39:S39"/>
    <mergeCell ref="E7:E8"/>
    <mergeCell ref="B38:D38"/>
    <mergeCell ref="A1:O1"/>
    <mergeCell ref="A7:A8"/>
    <mergeCell ref="B7:B8"/>
    <mergeCell ref="C7:C8"/>
    <mergeCell ref="D7:D8"/>
    <mergeCell ref="F7:F8"/>
    <mergeCell ref="G7:G8"/>
    <mergeCell ref="H7:I7"/>
    <mergeCell ref="J7:O7"/>
    <mergeCell ref="A42:AA42"/>
    <mergeCell ref="P7:U7"/>
    <mergeCell ref="V7:AA7"/>
    <mergeCell ref="B37:D37"/>
    <mergeCell ref="F37:G37"/>
    <mergeCell ref="F38:G38"/>
    <mergeCell ref="J38:K38"/>
    <mergeCell ref="L38:M38"/>
    <mergeCell ref="O38:S38"/>
    <mergeCell ref="P37:Q37"/>
  </mergeCells>
  <hyperlinks>
    <hyperlink ref="H7:I7" r:id="rId1" display="OBRA CAPITALIZABLE   (8)"/>
  </hyperlinks>
  <printOptions horizontalCentered="1"/>
  <pageMargins left="0" right="0.7086614173228347" top="0.7480314960629921" bottom="0.7480314960629921" header="0.31496062992125984" footer="0.31496062992125984"/>
  <pageSetup horizontalDpi="600" verticalDpi="600" orientation="landscape" paperSize="3" scale="35" r:id="rId3"/>
  <headerFooter>
    <oddFooter>&amp;R&amp;P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="85" zoomScaleNormal="85" zoomScaleSheetLayoutView="70" zoomScalePageLayoutView="0" workbookViewId="0" topLeftCell="N4">
      <selection activeCell="O9" sqref="O9"/>
    </sheetView>
  </sheetViews>
  <sheetFormatPr defaultColWidth="11.421875" defaultRowHeight="15"/>
  <cols>
    <col min="1" max="1" width="47.28125" style="1" customWidth="1"/>
    <col min="2" max="2" width="17.140625" style="1" customWidth="1"/>
    <col min="3" max="3" width="18.140625" style="1" customWidth="1"/>
    <col min="4" max="4" width="16.421875" style="1" customWidth="1"/>
    <col min="5" max="7" width="19.8515625" style="1" customWidth="1"/>
    <col min="8" max="8" width="9.8515625" style="1" customWidth="1"/>
    <col min="9" max="9" width="9.7109375" style="1" customWidth="1"/>
    <col min="10" max="15" width="15.28125" style="1" customWidth="1"/>
    <col min="16" max="16" width="15.140625" style="1" customWidth="1"/>
    <col min="17" max="17" width="15.28125" style="1" customWidth="1"/>
    <col min="18" max="18" width="15.140625" style="1" customWidth="1"/>
    <col min="19" max="22" width="14.421875" style="1" customWidth="1"/>
    <col min="23" max="23" width="15.28125" style="1" customWidth="1"/>
    <col min="24" max="27" width="14.421875" style="1" customWidth="1"/>
    <col min="28" max="16384" width="11.421875" style="1" customWidth="1"/>
  </cols>
  <sheetData>
    <row r="1" spans="1:15" ht="23.25">
      <c r="A1" s="269" t="s">
        <v>75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6" ht="25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2" ht="16.5">
      <c r="A3" s="14" t="s">
        <v>24</v>
      </c>
      <c r="B3" s="14" t="s">
        <v>35</v>
      </c>
    </row>
    <row r="4" spans="1:16" ht="25.5">
      <c r="A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ht="16.5">
      <c r="A5" s="14" t="s">
        <v>36</v>
      </c>
    </row>
    <row r="6" spans="10:24" ht="25.5">
      <c r="J6" s="24" t="s">
        <v>21</v>
      </c>
      <c r="X6" s="4" t="s">
        <v>21</v>
      </c>
    </row>
    <row r="7" spans="1:27" ht="56.25" customHeight="1">
      <c r="A7" s="270" t="s">
        <v>47</v>
      </c>
      <c r="B7" s="270" t="s">
        <v>48</v>
      </c>
      <c r="C7" s="270" t="s">
        <v>49</v>
      </c>
      <c r="D7" s="271" t="s">
        <v>50</v>
      </c>
      <c r="E7" s="270" t="s">
        <v>51</v>
      </c>
      <c r="F7" s="270" t="s">
        <v>61</v>
      </c>
      <c r="G7" s="270" t="s">
        <v>52</v>
      </c>
      <c r="H7" s="273" t="s">
        <v>53</v>
      </c>
      <c r="I7" s="274"/>
      <c r="J7" s="270" t="s">
        <v>65</v>
      </c>
      <c r="K7" s="270"/>
      <c r="L7" s="270"/>
      <c r="M7" s="280"/>
      <c r="N7" s="280"/>
      <c r="O7" s="280"/>
      <c r="P7" s="275" t="s">
        <v>66</v>
      </c>
      <c r="Q7" s="275"/>
      <c r="R7" s="275"/>
      <c r="S7" s="276"/>
      <c r="T7" s="276"/>
      <c r="U7" s="276"/>
      <c r="V7" s="275" t="s">
        <v>67</v>
      </c>
      <c r="W7" s="275"/>
      <c r="X7" s="275"/>
      <c r="Y7" s="275"/>
      <c r="Z7" s="275"/>
      <c r="AA7" s="275"/>
    </row>
    <row r="8" spans="1:27" ht="27.75" thickBot="1">
      <c r="A8" s="271"/>
      <c r="B8" s="271"/>
      <c r="C8" s="271"/>
      <c r="D8" s="272"/>
      <c r="E8" s="271"/>
      <c r="F8" s="271"/>
      <c r="G8" s="271"/>
      <c r="H8" s="32" t="s">
        <v>16</v>
      </c>
      <c r="I8" s="32" t="s">
        <v>17</v>
      </c>
      <c r="J8" s="5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5" t="s">
        <v>0</v>
      </c>
      <c r="Q8" s="6" t="s">
        <v>9</v>
      </c>
      <c r="R8" s="5" t="s">
        <v>10</v>
      </c>
      <c r="S8" s="5" t="s">
        <v>11</v>
      </c>
      <c r="T8" s="5" t="s">
        <v>12</v>
      </c>
      <c r="U8" s="5" t="s">
        <v>13</v>
      </c>
      <c r="V8" s="5" t="s">
        <v>0</v>
      </c>
      <c r="W8" s="6" t="s">
        <v>9</v>
      </c>
      <c r="X8" s="5" t="s">
        <v>10</v>
      </c>
      <c r="Y8" s="5" t="s">
        <v>11</v>
      </c>
      <c r="Z8" s="5" t="s">
        <v>12</v>
      </c>
      <c r="AA8" s="5" t="s">
        <v>13</v>
      </c>
    </row>
    <row r="9" spans="1:27" ht="17.25" thickBot="1">
      <c r="A9" s="37" t="s">
        <v>68</v>
      </c>
      <c r="B9" s="30" t="s">
        <v>69</v>
      </c>
      <c r="C9" s="30" t="s">
        <v>70</v>
      </c>
      <c r="D9" s="30">
        <v>61709</v>
      </c>
      <c r="E9" s="30" t="s">
        <v>71</v>
      </c>
      <c r="F9" s="36" t="s">
        <v>73</v>
      </c>
      <c r="G9" s="31" t="s">
        <v>72</v>
      </c>
      <c r="H9" s="36"/>
      <c r="I9" s="36" t="s">
        <v>74</v>
      </c>
      <c r="J9" s="25">
        <f>SUM(K9:O9)</f>
        <v>650000</v>
      </c>
      <c r="K9" s="26">
        <v>300000</v>
      </c>
      <c r="L9" s="26">
        <v>0</v>
      </c>
      <c r="M9" s="26">
        <v>300000</v>
      </c>
      <c r="N9" s="26">
        <v>0</v>
      </c>
      <c r="O9" s="27">
        <v>50000</v>
      </c>
      <c r="P9" s="25">
        <f>SUM(Q9:U9)</f>
        <v>600000</v>
      </c>
      <c r="Q9" s="28">
        <v>300000</v>
      </c>
      <c r="R9" s="28">
        <v>0</v>
      </c>
      <c r="S9" s="28">
        <v>300000</v>
      </c>
      <c r="T9" s="28">
        <v>0</v>
      </c>
      <c r="U9" s="28">
        <v>0</v>
      </c>
      <c r="V9" s="25">
        <f>SUM(W9:AA9)</f>
        <v>50000</v>
      </c>
      <c r="W9" s="29">
        <v>0</v>
      </c>
      <c r="X9" s="29">
        <v>0</v>
      </c>
      <c r="Y9" s="29">
        <v>0</v>
      </c>
      <c r="Z9" s="29">
        <v>0</v>
      </c>
      <c r="AA9" s="29">
        <v>50000</v>
      </c>
    </row>
    <row r="10" spans="1:27" ht="16.5">
      <c r="A10" s="33" t="s">
        <v>14</v>
      </c>
      <c r="B10" s="34" t="s">
        <v>14</v>
      </c>
      <c r="C10" s="34" t="s">
        <v>14</v>
      </c>
      <c r="D10" s="34" t="s">
        <v>14</v>
      </c>
      <c r="E10" s="34" t="s">
        <v>14</v>
      </c>
      <c r="F10" s="35" t="s">
        <v>15</v>
      </c>
      <c r="G10" s="35" t="s">
        <v>15</v>
      </c>
      <c r="H10" s="35"/>
      <c r="I10" s="35"/>
      <c r="J10" s="10">
        <f>SUM(K10:O10)</f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f>SUM(Q10:U10)</f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f>SUM(W10:AA10)</f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</row>
    <row r="11" spans="1:27" ht="16.5">
      <c r="A11" s="7" t="s">
        <v>14</v>
      </c>
      <c r="B11" s="8" t="s">
        <v>14</v>
      </c>
      <c r="C11" s="8" t="s">
        <v>14</v>
      </c>
      <c r="D11" s="8" t="s">
        <v>14</v>
      </c>
      <c r="E11" s="8" t="s">
        <v>14</v>
      </c>
      <c r="F11" s="9" t="s">
        <v>15</v>
      </c>
      <c r="G11" s="9" t="s">
        <v>15</v>
      </c>
      <c r="H11" s="9"/>
      <c r="I11" s="9"/>
      <c r="J11" s="10">
        <f>SUM(K11:O11)</f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f>SUM(Q11:U11)</f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f>SUM(W11:AA11)</f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</row>
    <row r="12" spans="1:27" ht="16.5">
      <c r="A12" s="7" t="s">
        <v>14</v>
      </c>
      <c r="B12" s="8" t="s">
        <v>14</v>
      </c>
      <c r="C12" s="8" t="s">
        <v>14</v>
      </c>
      <c r="D12" s="8" t="s">
        <v>14</v>
      </c>
      <c r="E12" s="8" t="s">
        <v>14</v>
      </c>
      <c r="F12" s="9" t="s">
        <v>15</v>
      </c>
      <c r="G12" s="9" t="s">
        <v>15</v>
      </c>
      <c r="H12" s="9"/>
      <c r="I12" s="9"/>
      <c r="J12" s="10">
        <f>SUM(K12:O12)</f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>SUM(Q12:U12)</f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f>SUM(W12:AA12)</f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</row>
    <row r="13" spans="1:27" ht="16.5">
      <c r="A13" s="7" t="s">
        <v>14</v>
      </c>
      <c r="B13" s="8" t="s">
        <v>14</v>
      </c>
      <c r="C13" s="8" t="s">
        <v>14</v>
      </c>
      <c r="D13" s="8" t="s">
        <v>14</v>
      </c>
      <c r="E13" s="8" t="s">
        <v>14</v>
      </c>
      <c r="F13" s="9" t="s">
        <v>15</v>
      </c>
      <c r="G13" s="9" t="s">
        <v>15</v>
      </c>
      <c r="H13" s="9"/>
      <c r="I13" s="9"/>
      <c r="J13" s="10">
        <f>SUM(K13:O13)</f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SUM(Q13:U13)</f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f>SUM(W13:AA13)</f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</row>
    <row r="15" spans="1:2" ht="16.5">
      <c r="A15" s="14" t="s">
        <v>38</v>
      </c>
      <c r="B15" s="22" t="s">
        <v>54</v>
      </c>
    </row>
    <row r="19" spans="1:26" ht="16.5">
      <c r="A19" s="11"/>
      <c r="B19" s="277" t="s">
        <v>55</v>
      </c>
      <c r="C19" s="277"/>
      <c r="D19" s="277"/>
      <c r="E19" s="12"/>
      <c r="F19" s="278" t="s">
        <v>55</v>
      </c>
      <c r="G19" s="278"/>
      <c r="H19" s="13"/>
      <c r="I19" s="13"/>
      <c r="J19" s="278" t="s">
        <v>55</v>
      </c>
      <c r="K19" s="278"/>
      <c r="L19" s="278"/>
      <c r="M19" s="278"/>
      <c r="P19" s="278" t="s">
        <v>56</v>
      </c>
      <c r="Q19" s="278"/>
      <c r="R19" s="11"/>
      <c r="S19" s="11"/>
      <c r="U19" s="13"/>
      <c r="V19" s="13"/>
      <c r="W19" s="13"/>
      <c r="X19" s="13"/>
      <c r="Y19" s="13"/>
      <c r="Z19" s="13"/>
    </row>
    <row r="20" spans="1:21" ht="16.5">
      <c r="A20" s="11"/>
      <c r="B20" s="279" t="s">
        <v>1</v>
      </c>
      <c r="C20" s="279"/>
      <c r="D20" s="279"/>
      <c r="E20" s="12"/>
      <c r="F20" s="279" t="s">
        <v>2</v>
      </c>
      <c r="G20" s="279"/>
      <c r="H20" s="23"/>
      <c r="I20" s="23"/>
      <c r="J20" s="279" t="s">
        <v>3</v>
      </c>
      <c r="K20" s="279"/>
      <c r="L20" s="279"/>
      <c r="M20" s="279"/>
      <c r="O20" s="279" t="s">
        <v>64</v>
      </c>
      <c r="P20" s="279"/>
      <c r="Q20" s="279"/>
      <c r="R20" s="279"/>
      <c r="S20" s="279"/>
      <c r="U20" s="12"/>
    </row>
    <row r="22" spans="1:27" ht="16.5">
      <c r="A22" s="256" t="s">
        <v>23</v>
      </c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</row>
  </sheetData>
  <sheetProtection/>
  <mergeCells count="21">
    <mergeCell ref="F20:G20"/>
    <mergeCell ref="F7:F8"/>
    <mergeCell ref="O20:S20"/>
    <mergeCell ref="J7:O7"/>
    <mergeCell ref="J19:M19"/>
    <mergeCell ref="A22:AA22"/>
    <mergeCell ref="P7:U7"/>
    <mergeCell ref="V7:AA7"/>
    <mergeCell ref="B19:D19"/>
    <mergeCell ref="F19:G19"/>
    <mergeCell ref="B20:D20"/>
    <mergeCell ref="E7:E8"/>
    <mergeCell ref="J20:M20"/>
    <mergeCell ref="G7:G8"/>
    <mergeCell ref="P19:Q19"/>
    <mergeCell ref="A1:O1"/>
    <mergeCell ref="A7:A8"/>
    <mergeCell ref="B7:B8"/>
    <mergeCell ref="C7:C8"/>
    <mergeCell ref="D7:D8"/>
    <mergeCell ref="H7:I7"/>
  </mergeCells>
  <hyperlinks>
    <hyperlink ref="J6" location="'Instructivo Anexo 5'!A1" display="INSTRUCTIVO"/>
    <hyperlink ref="X6" location="'Instructivo Anexo 5'!A1" display="INSTRUCTIVO"/>
    <hyperlink ref="H7:I7" r:id="rId1" display="OBRA CAPITALIZABLE   (8)"/>
  </hyperlinks>
  <printOptions horizont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scale="2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SheetLayoutView="145" zoomScalePageLayoutView="0" workbookViewId="0" topLeftCell="A10">
      <selection activeCell="B18" sqref="B18"/>
    </sheetView>
  </sheetViews>
  <sheetFormatPr defaultColWidth="22.00390625" defaultRowHeight="15"/>
  <cols>
    <col min="1" max="1" width="22.00390625" style="1" customWidth="1"/>
    <col min="2" max="2" width="59.57421875" style="1" customWidth="1"/>
    <col min="3" max="16384" width="22.00390625" style="1" customWidth="1"/>
  </cols>
  <sheetData>
    <row r="1" spans="1:2" ht="16.5">
      <c r="A1" s="283" t="s">
        <v>76</v>
      </c>
      <c r="B1" s="283"/>
    </row>
    <row r="2" spans="1:2" ht="16.5">
      <c r="A2" s="282" t="s">
        <v>77</v>
      </c>
      <c r="B2" s="282"/>
    </row>
    <row r="3" ht="17.25" thickBot="1"/>
    <row r="4" spans="1:2" ht="17.25" thickBot="1">
      <c r="A4" s="15" t="s">
        <v>4</v>
      </c>
      <c r="B4" s="16" t="s">
        <v>5</v>
      </c>
    </row>
    <row r="5" spans="1:2" ht="33.75" thickBot="1">
      <c r="A5" s="19" t="s">
        <v>31</v>
      </c>
      <c r="B5" s="20" t="s">
        <v>25</v>
      </c>
    </row>
    <row r="6" spans="1:2" ht="18.75" customHeight="1" thickBot="1">
      <c r="A6" s="19" t="s">
        <v>32</v>
      </c>
      <c r="B6" s="21" t="s">
        <v>81</v>
      </c>
    </row>
    <row r="7" spans="1:2" ht="18.75" customHeight="1" thickBot="1">
      <c r="A7" s="19" t="s">
        <v>33</v>
      </c>
      <c r="B7" s="21" t="s">
        <v>82</v>
      </c>
    </row>
    <row r="8" spans="1:2" ht="18.75" customHeight="1" thickBot="1">
      <c r="A8" s="19" t="s">
        <v>34</v>
      </c>
      <c r="B8" s="21" t="s">
        <v>26</v>
      </c>
    </row>
    <row r="9" spans="1:2" ht="17.25" thickBot="1">
      <c r="A9" s="17" t="s">
        <v>39</v>
      </c>
      <c r="B9" s="18" t="s">
        <v>58</v>
      </c>
    </row>
    <row r="10" spans="1:2" ht="17.25" thickBot="1">
      <c r="A10" s="19" t="s">
        <v>40</v>
      </c>
      <c r="B10" s="20" t="s">
        <v>19</v>
      </c>
    </row>
    <row r="11" spans="1:2" ht="33.75" thickBot="1">
      <c r="A11" s="19" t="s">
        <v>41</v>
      </c>
      <c r="B11" s="21" t="s">
        <v>78</v>
      </c>
    </row>
    <row r="12" spans="1:3" ht="50.25" thickBot="1">
      <c r="A12" s="19" t="s">
        <v>42</v>
      </c>
      <c r="B12" s="21" t="s">
        <v>63</v>
      </c>
      <c r="C12" s="1" t="s">
        <v>20</v>
      </c>
    </row>
    <row r="13" spans="1:2" ht="17.25" thickBot="1">
      <c r="A13" s="19" t="s">
        <v>43</v>
      </c>
      <c r="B13" s="21" t="s">
        <v>60</v>
      </c>
    </row>
    <row r="14" spans="1:2" ht="17.25" thickBot="1">
      <c r="A14" s="19" t="s">
        <v>44</v>
      </c>
      <c r="B14" s="21" t="s">
        <v>62</v>
      </c>
    </row>
    <row r="15" spans="1:2" ht="17.25" thickBot="1">
      <c r="A15" s="19" t="s">
        <v>45</v>
      </c>
      <c r="B15" s="21" t="s">
        <v>18</v>
      </c>
    </row>
    <row r="16" spans="1:2" ht="17.25" thickBot="1">
      <c r="A16" s="19" t="s">
        <v>46</v>
      </c>
      <c r="B16" s="21" t="s">
        <v>79</v>
      </c>
    </row>
    <row r="17" spans="1:2" ht="149.25" thickBot="1">
      <c r="A17" s="19" t="s">
        <v>27</v>
      </c>
      <c r="B17" s="21" t="s">
        <v>80</v>
      </c>
    </row>
    <row r="18" spans="1:2" ht="66.75" thickBot="1">
      <c r="A18" s="19" t="s">
        <v>28</v>
      </c>
      <c r="B18" s="21" t="s">
        <v>84</v>
      </c>
    </row>
    <row r="19" spans="1:2" ht="66.75" thickBot="1">
      <c r="A19" s="19" t="s">
        <v>29</v>
      </c>
      <c r="B19" s="21" t="s">
        <v>59</v>
      </c>
    </row>
    <row r="20" spans="1:2" ht="33.75" thickBot="1">
      <c r="A20" s="17" t="s">
        <v>30</v>
      </c>
      <c r="B20" s="20" t="s">
        <v>37</v>
      </c>
    </row>
    <row r="21" spans="1:2" ht="33.75" thickBot="1">
      <c r="A21" s="19" t="s">
        <v>57</v>
      </c>
      <c r="B21" s="21" t="s">
        <v>6</v>
      </c>
    </row>
    <row r="23" spans="1:2" ht="16.5">
      <c r="A23" s="22" t="s">
        <v>7</v>
      </c>
      <c r="B23" s="22"/>
    </row>
    <row r="24" spans="1:2" ht="16.5">
      <c r="A24" s="22" t="s">
        <v>22</v>
      </c>
      <c r="B24" s="22"/>
    </row>
    <row r="25" spans="1:2" ht="16.5">
      <c r="A25" s="281" t="s">
        <v>83</v>
      </c>
      <c r="B25" s="281"/>
    </row>
    <row r="26" ht="27.75" customHeight="1"/>
  </sheetData>
  <sheetProtection/>
  <mergeCells count="3">
    <mergeCell ref="A25:B25"/>
    <mergeCell ref="A2:B2"/>
    <mergeCell ref="A1:B1"/>
  </mergeCells>
  <hyperlinks>
    <hyperlink ref="A1:B1" location="'ANEXO 5'!A1" display="INSTRUCTIVO PARA EL LLENADO DEL ANEXO 5 DENOMINADO:  RELACIÓN DE OBRA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9"/>
  <sheetViews>
    <sheetView showGridLines="0" zoomScalePageLayoutView="30" workbookViewId="0" topLeftCell="A1">
      <selection activeCell="A8" sqref="A8:A25"/>
    </sheetView>
  </sheetViews>
  <sheetFormatPr defaultColWidth="11.421875" defaultRowHeight="15"/>
  <cols>
    <col min="1" max="1" width="50.710937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157" t="s">
        <v>24</v>
      </c>
      <c r="B2" s="157" t="s">
        <v>93</v>
      </c>
      <c r="C2" s="158"/>
      <c r="D2" s="136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157" t="s">
        <v>152</v>
      </c>
      <c r="B4" s="136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225" t="s">
        <v>168</v>
      </c>
      <c r="B8" s="175" t="s">
        <v>189</v>
      </c>
      <c r="C8" s="96" t="s">
        <v>194</v>
      </c>
      <c r="D8" s="159" t="s">
        <v>195</v>
      </c>
      <c r="E8" s="117">
        <v>61306</v>
      </c>
      <c r="F8" s="117" t="s">
        <v>228</v>
      </c>
      <c r="G8" s="117">
        <v>36</v>
      </c>
      <c r="H8" s="106"/>
      <c r="I8" s="106" t="s">
        <v>74</v>
      </c>
      <c r="J8" s="155">
        <f>ROUND(1883266.03,2)</f>
        <v>1883266.03</v>
      </c>
      <c r="K8" s="155">
        <f>ROUND(1883266.03,2)</f>
        <v>1883266.03</v>
      </c>
      <c r="L8" s="185"/>
      <c r="M8" s="186"/>
      <c r="N8" s="186"/>
      <c r="O8" s="6"/>
      <c r="P8" s="164">
        <v>1879079.57</v>
      </c>
      <c r="Q8" s="164">
        <v>1879079.57</v>
      </c>
      <c r="R8" s="160"/>
      <c r="S8" s="95"/>
      <c r="T8" s="95"/>
      <c r="U8" s="6"/>
      <c r="V8" s="155">
        <v>1858947.37</v>
      </c>
      <c r="W8" s="155">
        <v>1858947.37</v>
      </c>
      <c r="X8" s="190"/>
      <c r="Y8" s="191"/>
      <c r="Z8" s="191"/>
      <c r="AA8" s="191"/>
    </row>
    <row r="9" spans="1:27" ht="68.25" customHeight="1">
      <c r="A9" s="226" t="s">
        <v>169</v>
      </c>
      <c r="B9" s="181" t="s">
        <v>192</v>
      </c>
      <c r="C9" s="182" t="s">
        <v>194</v>
      </c>
      <c r="D9" s="159" t="s">
        <v>197</v>
      </c>
      <c r="E9" s="159">
        <v>61204</v>
      </c>
      <c r="F9" s="117" t="s">
        <v>229</v>
      </c>
      <c r="G9" s="117">
        <v>36</v>
      </c>
      <c r="H9" s="106"/>
      <c r="I9" s="106" t="s">
        <v>74</v>
      </c>
      <c r="J9" s="155">
        <f>ROUND(1073253.12,2)</f>
        <v>1073253.12</v>
      </c>
      <c r="K9" s="155">
        <f>ROUND(1073253.12,2)</f>
        <v>1073253.12</v>
      </c>
      <c r="L9" s="185"/>
      <c r="M9" s="186"/>
      <c r="N9" s="186"/>
      <c r="O9" s="6"/>
      <c r="P9" s="164">
        <v>1072253.12</v>
      </c>
      <c r="Q9" s="164">
        <v>1072253.12</v>
      </c>
      <c r="R9" s="160"/>
      <c r="S9" s="95"/>
      <c r="T9" s="95"/>
      <c r="U9" s="6"/>
      <c r="V9" s="155">
        <v>1072253.12</v>
      </c>
      <c r="W9" s="155">
        <v>1072253.12</v>
      </c>
      <c r="X9" s="191"/>
      <c r="Y9" s="191"/>
      <c r="Z9" s="191"/>
      <c r="AA9" s="191"/>
    </row>
    <row r="10" spans="1:27" ht="98.25" customHeight="1">
      <c r="A10" s="226" t="s">
        <v>141</v>
      </c>
      <c r="B10" s="97" t="s">
        <v>189</v>
      </c>
      <c r="C10" s="125" t="s">
        <v>194</v>
      </c>
      <c r="D10" s="159" t="s">
        <v>195</v>
      </c>
      <c r="E10" s="159">
        <v>61301</v>
      </c>
      <c r="F10" s="159" t="s">
        <v>201</v>
      </c>
      <c r="G10" s="117">
        <v>36</v>
      </c>
      <c r="H10" s="106"/>
      <c r="I10" s="106" t="s">
        <v>74</v>
      </c>
      <c r="J10" s="155">
        <f>ROUND(589519.79,2)</f>
        <v>589519.79</v>
      </c>
      <c r="K10" s="155">
        <f>ROUND(589519.79,2)</f>
        <v>589519.79</v>
      </c>
      <c r="L10" s="186"/>
      <c r="M10" s="186"/>
      <c r="N10" s="186"/>
      <c r="O10" s="6"/>
      <c r="P10" s="164">
        <v>559333.42</v>
      </c>
      <c r="Q10" s="164">
        <v>559333.42</v>
      </c>
      <c r="R10" s="95"/>
      <c r="S10" s="95"/>
      <c r="T10" s="95"/>
      <c r="U10" s="6"/>
      <c r="V10" s="155">
        <v>559333.41</v>
      </c>
      <c r="W10" s="155">
        <v>559333.41</v>
      </c>
      <c r="X10" s="191"/>
      <c r="Y10" s="191"/>
      <c r="Z10" s="191"/>
      <c r="AA10" s="191"/>
    </row>
    <row r="11" spans="1:27" ht="51.75" customHeight="1">
      <c r="A11" s="226" t="s">
        <v>142</v>
      </c>
      <c r="B11" s="97" t="s">
        <v>189</v>
      </c>
      <c r="C11" s="125" t="s">
        <v>194</v>
      </c>
      <c r="D11" s="159" t="s">
        <v>195</v>
      </c>
      <c r="E11" s="159">
        <v>61301</v>
      </c>
      <c r="F11" s="159" t="s">
        <v>202</v>
      </c>
      <c r="G11" s="117">
        <v>36</v>
      </c>
      <c r="H11" s="106"/>
      <c r="I11" s="106" t="s">
        <v>74</v>
      </c>
      <c r="J11" s="155">
        <f>ROUND(3383548.25,2)</f>
        <v>3383548.25</v>
      </c>
      <c r="K11" s="155">
        <f>ROUND(3383548.25,2)</f>
        <v>3383548.25</v>
      </c>
      <c r="L11" s="186"/>
      <c r="M11" s="186"/>
      <c r="N11" s="186"/>
      <c r="O11" s="6"/>
      <c r="P11" s="164">
        <v>3363562.44</v>
      </c>
      <c r="Q11" s="164">
        <v>3363562.44</v>
      </c>
      <c r="R11" s="95"/>
      <c r="S11" s="95"/>
      <c r="T11" s="95"/>
      <c r="U11" s="6"/>
      <c r="V11" s="155">
        <v>3363562.44</v>
      </c>
      <c r="W11" s="155">
        <v>3363562.44</v>
      </c>
      <c r="X11" s="191"/>
      <c r="Y11" s="191"/>
      <c r="Z11" s="191"/>
      <c r="AA11" s="191"/>
    </row>
    <row r="12" spans="1:27" ht="93.75" customHeight="1">
      <c r="A12" s="226" t="s">
        <v>143</v>
      </c>
      <c r="B12" s="97" t="s">
        <v>189</v>
      </c>
      <c r="C12" s="125" t="s">
        <v>194</v>
      </c>
      <c r="D12" s="159" t="s">
        <v>196</v>
      </c>
      <c r="E12" s="159">
        <v>61405</v>
      </c>
      <c r="F12" s="159" t="s">
        <v>203</v>
      </c>
      <c r="G12" s="117">
        <v>36</v>
      </c>
      <c r="H12" s="106"/>
      <c r="I12" s="106" t="s">
        <v>74</v>
      </c>
      <c r="J12" s="155">
        <f>ROUND(2579096.65,2)</f>
        <v>2579096.65</v>
      </c>
      <c r="K12" s="155">
        <f>ROUND(2579096.65,2)</f>
        <v>2579096.65</v>
      </c>
      <c r="L12" s="186"/>
      <c r="M12" s="186"/>
      <c r="N12" s="186"/>
      <c r="O12" s="6"/>
      <c r="P12" s="164">
        <v>2536473.27</v>
      </c>
      <c r="Q12" s="164">
        <v>2536473.27</v>
      </c>
      <c r="R12" s="95"/>
      <c r="S12" s="95"/>
      <c r="T12" s="95"/>
      <c r="U12" s="6"/>
      <c r="V12" s="155">
        <v>2536473.28</v>
      </c>
      <c r="W12" s="155">
        <v>2536473.28</v>
      </c>
      <c r="X12" s="191"/>
      <c r="Y12" s="191"/>
      <c r="Z12" s="191"/>
      <c r="AA12" s="191"/>
    </row>
    <row r="13" spans="1:27" ht="54.75" customHeight="1">
      <c r="A13" s="226" t="s">
        <v>144</v>
      </c>
      <c r="B13" s="97" t="s">
        <v>189</v>
      </c>
      <c r="C13" s="125" t="s">
        <v>194</v>
      </c>
      <c r="D13" s="159" t="s">
        <v>195</v>
      </c>
      <c r="E13" s="159">
        <v>61306</v>
      </c>
      <c r="F13" s="159" t="s">
        <v>204</v>
      </c>
      <c r="G13" s="117">
        <v>36</v>
      </c>
      <c r="H13" s="106"/>
      <c r="I13" s="106" t="s">
        <v>74</v>
      </c>
      <c r="J13" s="155">
        <f>ROUND(579648.94,2)</f>
        <v>579648.94</v>
      </c>
      <c r="K13" s="155">
        <f>ROUND(579648.94,2)</f>
        <v>579648.94</v>
      </c>
      <c r="L13" s="186"/>
      <c r="M13" s="186"/>
      <c r="N13" s="186"/>
      <c r="O13" s="6"/>
      <c r="P13" s="164">
        <v>579430.76</v>
      </c>
      <c r="Q13" s="164">
        <v>579430.76</v>
      </c>
      <c r="R13" s="95"/>
      <c r="S13" s="95"/>
      <c r="T13" s="95"/>
      <c r="U13" s="6"/>
      <c r="V13" s="155">
        <v>579430.76</v>
      </c>
      <c r="W13" s="155">
        <v>579430.76</v>
      </c>
      <c r="X13" s="191"/>
      <c r="Y13" s="191"/>
      <c r="Z13" s="191"/>
      <c r="AA13" s="191"/>
    </row>
    <row r="14" spans="1:27" ht="66.75" customHeight="1">
      <c r="A14" s="226" t="s">
        <v>170</v>
      </c>
      <c r="B14" s="97" t="s">
        <v>189</v>
      </c>
      <c r="C14" s="125" t="s">
        <v>194</v>
      </c>
      <c r="D14" s="159" t="s">
        <v>196</v>
      </c>
      <c r="E14" s="159">
        <v>61405</v>
      </c>
      <c r="F14" s="117" t="s">
        <v>230</v>
      </c>
      <c r="G14" s="117">
        <v>36</v>
      </c>
      <c r="H14" s="106"/>
      <c r="I14" s="106" t="s">
        <v>74</v>
      </c>
      <c r="J14" s="155">
        <f>ROUND(1828142.97,2)</f>
        <v>1828142.97</v>
      </c>
      <c r="K14" s="155">
        <f>ROUND(1828142.97,2)</f>
        <v>1828142.97</v>
      </c>
      <c r="L14" s="186"/>
      <c r="M14" s="186"/>
      <c r="N14" s="186"/>
      <c r="O14" s="6"/>
      <c r="P14" s="164">
        <v>1826544.6</v>
      </c>
      <c r="Q14" s="164">
        <v>1826544.6</v>
      </c>
      <c r="R14" s="95"/>
      <c r="S14" s="95"/>
      <c r="T14" s="95"/>
      <c r="U14" s="6"/>
      <c r="V14" s="155">
        <v>1826544.6</v>
      </c>
      <c r="W14" s="155">
        <v>1826544.6</v>
      </c>
      <c r="X14" s="191"/>
      <c r="Y14" s="191"/>
      <c r="Z14" s="191"/>
      <c r="AA14" s="191"/>
    </row>
    <row r="15" spans="1:27" ht="60" customHeight="1">
      <c r="A15" s="226" t="s">
        <v>171</v>
      </c>
      <c r="B15" s="97" t="s">
        <v>189</v>
      </c>
      <c r="C15" s="125" t="s">
        <v>194</v>
      </c>
      <c r="D15" s="159" t="s">
        <v>195</v>
      </c>
      <c r="E15" s="159">
        <v>61301</v>
      </c>
      <c r="F15" s="117" t="s">
        <v>205</v>
      </c>
      <c r="G15" s="117">
        <v>36</v>
      </c>
      <c r="H15" s="106"/>
      <c r="I15" s="106" t="s">
        <v>74</v>
      </c>
      <c r="J15" s="155">
        <f>ROUND(1169094.9,2)</f>
        <v>1169094.9</v>
      </c>
      <c r="K15" s="155">
        <f>ROUND(1169094.9,2)</f>
        <v>1169094.9</v>
      </c>
      <c r="L15" s="186"/>
      <c r="M15" s="186"/>
      <c r="N15" s="186"/>
      <c r="O15" s="6"/>
      <c r="P15" s="164">
        <v>1137991.35</v>
      </c>
      <c r="Q15" s="164">
        <v>1137991.35</v>
      </c>
      <c r="R15" s="95"/>
      <c r="S15" s="95"/>
      <c r="T15" s="95"/>
      <c r="U15" s="6"/>
      <c r="V15" s="155">
        <v>1137991.34</v>
      </c>
      <c r="W15" s="155">
        <v>1137991.34</v>
      </c>
      <c r="X15" s="191"/>
      <c r="Y15" s="191"/>
      <c r="Z15" s="191"/>
      <c r="AA15" s="191"/>
    </row>
    <row r="16" spans="1:27" ht="64.5" customHeight="1">
      <c r="A16" s="226" t="s">
        <v>172</v>
      </c>
      <c r="B16" s="97" t="s">
        <v>189</v>
      </c>
      <c r="C16" s="125" t="s">
        <v>194</v>
      </c>
      <c r="D16" s="159" t="s">
        <v>195</v>
      </c>
      <c r="E16" s="159">
        <v>61301</v>
      </c>
      <c r="F16" s="117" t="s">
        <v>206</v>
      </c>
      <c r="G16" s="117">
        <v>36</v>
      </c>
      <c r="H16" s="106"/>
      <c r="I16" s="106" t="s">
        <v>74</v>
      </c>
      <c r="J16" s="155">
        <f>ROUND(574362.06,2)</f>
        <v>574362.06</v>
      </c>
      <c r="K16" s="155">
        <f>ROUND(574362.06,2)</f>
        <v>574362.06</v>
      </c>
      <c r="L16" s="186"/>
      <c r="M16" s="187"/>
      <c r="N16" s="186"/>
      <c r="O16" s="6"/>
      <c r="P16" s="164">
        <v>574313.52</v>
      </c>
      <c r="Q16" s="164">
        <v>574313.52</v>
      </c>
      <c r="R16" s="95"/>
      <c r="S16" s="163"/>
      <c r="T16" s="95"/>
      <c r="U16" s="6"/>
      <c r="V16" s="155">
        <v>574313.52</v>
      </c>
      <c r="W16" s="155">
        <v>574313.52</v>
      </c>
      <c r="X16" s="191"/>
      <c r="Y16" s="191"/>
      <c r="Z16" s="191"/>
      <c r="AA16" s="191"/>
    </row>
    <row r="17" spans="1:27" ht="102" customHeight="1">
      <c r="A17" s="226" t="s">
        <v>145</v>
      </c>
      <c r="B17" s="97" t="s">
        <v>189</v>
      </c>
      <c r="C17" s="125" t="s">
        <v>194</v>
      </c>
      <c r="D17" s="159" t="s">
        <v>195</v>
      </c>
      <c r="E17" s="159">
        <v>61306</v>
      </c>
      <c r="F17" s="159" t="s">
        <v>208</v>
      </c>
      <c r="G17" s="117">
        <v>36</v>
      </c>
      <c r="H17" s="106"/>
      <c r="I17" s="106" t="s">
        <v>74</v>
      </c>
      <c r="J17" s="155">
        <f>ROUND(933745.82,2)</f>
        <v>933745.82</v>
      </c>
      <c r="K17" s="155">
        <f>ROUND(933745.82,2)</f>
        <v>933745.82</v>
      </c>
      <c r="L17" s="186"/>
      <c r="M17" s="187"/>
      <c r="N17" s="186"/>
      <c r="O17" s="6"/>
      <c r="P17" s="164">
        <v>932495.42</v>
      </c>
      <c r="Q17" s="164">
        <v>932495.42</v>
      </c>
      <c r="R17" s="95"/>
      <c r="S17" s="163"/>
      <c r="T17" s="95"/>
      <c r="U17" s="6"/>
      <c r="V17" s="155">
        <v>932495.42</v>
      </c>
      <c r="W17" s="155">
        <v>932495.42</v>
      </c>
      <c r="X17" s="191"/>
      <c r="Y17" s="191"/>
      <c r="Z17" s="191"/>
      <c r="AA17" s="191"/>
    </row>
    <row r="18" spans="1:27" ht="79.5" customHeight="1">
      <c r="A18" s="226" t="s">
        <v>173</v>
      </c>
      <c r="B18" s="97" t="s">
        <v>192</v>
      </c>
      <c r="C18" s="125" t="s">
        <v>151</v>
      </c>
      <c r="D18" s="159" t="s">
        <v>196</v>
      </c>
      <c r="E18" s="159">
        <v>61405</v>
      </c>
      <c r="F18" s="117" t="s">
        <v>212</v>
      </c>
      <c r="G18" s="117">
        <v>36</v>
      </c>
      <c r="H18" s="106"/>
      <c r="I18" s="106" t="s">
        <v>74</v>
      </c>
      <c r="J18" s="155">
        <f>ROUND(297826.34,2)</f>
        <v>297826.34</v>
      </c>
      <c r="K18" s="155"/>
      <c r="L18" s="155">
        <f>ROUND(297826.34,2)</f>
        <v>297826.34</v>
      </c>
      <c r="M18" s="187"/>
      <c r="N18" s="186"/>
      <c r="O18" s="6"/>
      <c r="P18" s="179">
        <v>297695.26</v>
      </c>
      <c r="Q18" s="180"/>
      <c r="R18" s="119">
        <v>297695.26</v>
      </c>
      <c r="S18" s="163"/>
      <c r="T18" s="95"/>
      <c r="U18" s="6"/>
      <c r="V18" s="155">
        <v>297695.25</v>
      </c>
      <c r="W18" s="186"/>
      <c r="X18" s="155">
        <v>297695.25</v>
      </c>
      <c r="Y18" s="191"/>
      <c r="Z18" s="191"/>
      <c r="AA18" s="191"/>
    </row>
    <row r="19" spans="1:27" ht="75.75" customHeight="1">
      <c r="A19" s="226" t="s">
        <v>174</v>
      </c>
      <c r="B19" s="97" t="s">
        <v>189</v>
      </c>
      <c r="C19" s="125" t="s">
        <v>194</v>
      </c>
      <c r="D19" s="159" t="s">
        <v>195</v>
      </c>
      <c r="E19" s="117">
        <v>61307</v>
      </c>
      <c r="F19" s="117" t="s">
        <v>231</v>
      </c>
      <c r="G19" s="117">
        <v>36</v>
      </c>
      <c r="H19" s="106"/>
      <c r="I19" s="106" t="s">
        <v>74</v>
      </c>
      <c r="J19" s="155">
        <f>ROUND(1065000,2)</f>
        <v>1065000</v>
      </c>
      <c r="K19" s="155"/>
      <c r="L19" s="155">
        <f>ROUND(1065000,2)</f>
        <v>1065000</v>
      </c>
      <c r="M19" s="187"/>
      <c r="N19" s="186"/>
      <c r="O19" s="6"/>
      <c r="P19" s="119">
        <v>1060427.83</v>
      </c>
      <c r="Q19" s="155"/>
      <c r="R19" s="119">
        <v>1060427.83</v>
      </c>
      <c r="S19" s="163"/>
      <c r="T19" s="95"/>
      <c r="U19" s="6"/>
      <c r="V19" s="155">
        <v>1060427.83</v>
      </c>
      <c r="W19" s="186"/>
      <c r="X19" s="155">
        <v>1060427.83</v>
      </c>
      <c r="Y19" s="191"/>
      <c r="Z19" s="191"/>
      <c r="AA19" s="191"/>
    </row>
    <row r="20" spans="1:27" ht="75.75" customHeight="1">
      <c r="A20" s="226" t="s">
        <v>175</v>
      </c>
      <c r="B20" s="97" t="s">
        <v>189</v>
      </c>
      <c r="C20" s="125" t="s">
        <v>194</v>
      </c>
      <c r="D20" s="159" t="s">
        <v>196</v>
      </c>
      <c r="E20" s="159">
        <v>61405</v>
      </c>
      <c r="F20" s="117" t="s">
        <v>213</v>
      </c>
      <c r="G20" s="117">
        <v>36</v>
      </c>
      <c r="H20" s="106"/>
      <c r="I20" s="106" t="s">
        <v>74</v>
      </c>
      <c r="J20" s="155">
        <f>ROUND(2922413.92,2)</f>
        <v>2922413.92</v>
      </c>
      <c r="K20" s="155"/>
      <c r="L20" s="155">
        <f>ROUND(2922413.92,2)</f>
        <v>2922413.92</v>
      </c>
      <c r="M20" s="187"/>
      <c r="N20" s="186"/>
      <c r="O20" s="6"/>
      <c r="P20" s="119">
        <v>2921127.34</v>
      </c>
      <c r="Q20" s="155"/>
      <c r="R20" s="119">
        <v>2921127.34</v>
      </c>
      <c r="S20" s="163"/>
      <c r="T20" s="95"/>
      <c r="U20" s="6"/>
      <c r="V20" s="155">
        <v>2921127.34</v>
      </c>
      <c r="W20" s="186"/>
      <c r="X20" s="155">
        <v>2921127.34</v>
      </c>
      <c r="Y20" s="191"/>
      <c r="Z20" s="191"/>
      <c r="AA20" s="191"/>
    </row>
    <row r="21" spans="1:27" ht="52.5" customHeight="1">
      <c r="A21" s="226" t="s">
        <v>176</v>
      </c>
      <c r="B21" s="97" t="s">
        <v>190</v>
      </c>
      <c r="C21" s="125" t="s">
        <v>194</v>
      </c>
      <c r="D21" s="159" t="s">
        <v>196</v>
      </c>
      <c r="E21" s="159">
        <v>61405</v>
      </c>
      <c r="F21" s="117" t="s">
        <v>232</v>
      </c>
      <c r="G21" s="117">
        <v>36</v>
      </c>
      <c r="H21" s="106"/>
      <c r="I21" s="106" t="s">
        <v>74</v>
      </c>
      <c r="J21" s="155">
        <f>ROUND(1531310.37,2)</f>
        <v>1531310.37</v>
      </c>
      <c r="K21" s="155"/>
      <c r="L21" s="155">
        <f>ROUND(1531310.37,2)</f>
        <v>1531310.37</v>
      </c>
      <c r="M21" s="187"/>
      <c r="N21" s="186"/>
      <c r="O21" s="6"/>
      <c r="P21" s="119">
        <v>1531236.51</v>
      </c>
      <c r="Q21" s="155"/>
      <c r="R21" s="119">
        <v>1531236.51</v>
      </c>
      <c r="S21" s="163"/>
      <c r="T21" s="95"/>
      <c r="U21" s="6"/>
      <c r="V21" s="155">
        <v>1531236.5</v>
      </c>
      <c r="W21" s="186"/>
      <c r="X21" s="155">
        <v>1531236.5</v>
      </c>
      <c r="Y21" s="191"/>
      <c r="Z21" s="191"/>
      <c r="AA21" s="191"/>
    </row>
    <row r="22" spans="1:27" ht="81" customHeight="1">
      <c r="A22" s="226" t="s">
        <v>177</v>
      </c>
      <c r="B22" s="97" t="s">
        <v>189</v>
      </c>
      <c r="C22" s="125" t="s">
        <v>194</v>
      </c>
      <c r="D22" s="159" t="s">
        <v>195</v>
      </c>
      <c r="E22" s="159">
        <v>61301</v>
      </c>
      <c r="F22" s="117" t="s">
        <v>233</v>
      </c>
      <c r="G22" s="117">
        <v>36</v>
      </c>
      <c r="H22" s="106"/>
      <c r="I22" s="106" t="s">
        <v>74</v>
      </c>
      <c r="J22" s="155">
        <f>ROUND(3002737.34,2)</f>
        <v>3002737.34</v>
      </c>
      <c r="K22" s="155"/>
      <c r="L22" s="186"/>
      <c r="M22" s="155">
        <f>ROUND(3002737.34,2)</f>
        <v>3002737.34</v>
      </c>
      <c r="N22" s="186"/>
      <c r="O22" s="6"/>
      <c r="P22" s="119">
        <v>2999997.06</v>
      </c>
      <c r="Q22" s="155"/>
      <c r="R22" s="95"/>
      <c r="S22" s="119">
        <v>2999997.06</v>
      </c>
      <c r="T22" s="95"/>
      <c r="U22" s="6"/>
      <c r="V22" s="155">
        <v>2999997.05</v>
      </c>
      <c r="W22" s="186"/>
      <c r="X22" s="191"/>
      <c r="Y22" s="155">
        <v>2999997.05</v>
      </c>
      <c r="Z22" s="191"/>
      <c r="AA22" s="191"/>
    </row>
    <row r="23" spans="1:27" ht="74.25" customHeight="1">
      <c r="A23" s="226" t="s">
        <v>146</v>
      </c>
      <c r="B23" s="97" t="s">
        <v>189</v>
      </c>
      <c r="C23" s="125" t="s">
        <v>194</v>
      </c>
      <c r="D23" s="159" t="s">
        <v>195</v>
      </c>
      <c r="E23" s="117">
        <v>61306</v>
      </c>
      <c r="F23" s="159" t="s">
        <v>209</v>
      </c>
      <c r="G23" s="117">
        <v>36</v>
      </c>
      <c r="H23" s="106"/>
      <c r="I23" s="106" t="s">
        <v>74</v>
      </c>
      <c r="J23" s="155">
        <f>ROUND(2202627.7,2)</f>
        <v>2202627.7</v>
      </c>
      <c r="K23" s="155"/>
      <c r="L23" s="186"/>
      <c r="M23" s="155">
        <f>ROUND(2202627.7,2)</f>
        <v>2202627.7</v>
      </c>
      <c r="N23" s="186"/>
      <c r="O23" s="6"/>
      <c r="P23" s="119">
        <v>2199917.38</v>
      </c>
      <c r="Q23" s="155"/>
      <c r="R23" s="95"/>
      <c r="S23" s="119">
        <v>2199917.38</v>
      </c>
      <c r="T23" s="95"/>
      <c r="U23" s="6"/>
      <c r="V23" s="155">
        <v>2199917.37</v>
      </c>
      <c r="W23" s="186"/>
      <c r="X23" s="191"/>
      <c r="Y23" s="155">
        <v>2199917.37</v>
      </c>
      <c r="Z23" s="191"/>
      <c r="AA23" s="191"/>
    </row>
    <row r="24" spans="1:27" ht="52.5" customHeight="1">
      <c r="A24" s="226" t="s">
        <v>178</v>
      </c>
      <c r="B24" s="166" t="s">
        <v>189</v>
      </c>
      <c r="C24" s="125" t="s">
        <v>194</v>
      </c>
      <c r="D24" s="159" t="s">
        <v>195</v>
      </c>
      <c r="E24" s="159">
        <v>61301</v>
      </c>
      <c r="F24" s="168" t="s">
        <v>234</v>
      </c>
      <c r="G24" s="117">
        <v>36</v>
      </c>
      <c r="H24" s="106"/>
      <c r="I24" s="106" t="s">
        <v>74</v>
      </c>
      <c r="J24" s="155">
        <f>ROUND(2139638.76,2)</f>
        <v>2139638.76</v>
      </c>
      <c r="K24" s="155"/>
      <c r="L24" s="186"/>
      <c r="M24" s="155">
        <f>ROUND(2139638.76,2)</f>
        <v>2139638.76</v>
      </c>
      <c r="N24" s="186"/>
      <c r="O24" s="173"/>
      <c r="P24" s="119">
        <v>2137126.9</v>
      </c>
      <c r="Q24" s="170"/>
      <c r="R24" s="171"/>
      <c r="S24" s="119">
        <v>2137126.9</v>
      </c>
      <c r="T24" s="171"/>
      <c r="U24" s="173"/>
      <c r="V24" s="155">
        <v>2137126.89</v>
      </c>
      <c r="W24" s="186"/>
      <c r="X24" s="191"/>
      <c r="Y24" s="155">
        <v>2137126.89</v>
      </c>
      <c r="Z24" s="191"/>
      <c r="AA24" s="191"/>
    </row>
    <row r="25" spans="1:27" ht="61.5" customHeight="1">
      <c r="A25" s="226" t="s">
        <v>147</v>
      </c>
      <c r="B25" s="176" t="s">
        <v>190</v>
      </c>
      <c r="C25" s="125" t="s">
        <v>151</v>
      </c>
      <c r="D25" s="159" t="s">
        <v>197</v>
      </c>
      <c r="E25" s="159">
        <v>61208</v>
      </c>
      <c r="F25" s="117" t="s">
        <v>210</v>
      </c>
      <c r="G25" s="117">
        <v>36</v>
      </c>
      <c r="H25" s="106"/>
      <c r="I25" s="106" t="s">
        <v>74</v>
      </c>
      <c r="J25" s="155">
        <f>ROUND(241442.53,2)</f>
        <v>241442.53</v>
      </c>
      <c r="K25" s="155"/>
      <c r="L25" s="186"/>
      <c r="M25" s="186"/>
      <c r="N25" s="155">
        <f>ROUND(241442.53,2)</f>
        <v>241442.53</v>
      </c>
      <c r="O25" s="6"/>
      <c r="P25" s="119">
        <v>241440.73</v>
      </c>
      <c r="Q25" s="155"/>
      <c r="R25" s="95"/>
      <c r="S25" s="95"/>
      <c r="T25" s="119">
        <v>241440.73</v>
      </c>
      <c r="U25" s="6"/>
      <c r="V25" s="155">
        <v>241440.73</v>
      </c>
      <c r="W25" s="186"/>
      <c r="X25" s="191"/>
      <c r="Y25" s="191"/>
      <c r="Z25" s="191"/>
      <c r="AA25" s="155">
        <v>241440.73</v>
      </c>
    </row>
    <row r="26" spans="1:27" ht="16.5">
      <c r="A26" s="133"/>
      <c r="B26" s="140"/>
      <c r="C26" s="133"/>
      <c r="D26" s="161"/>
      <c r="E26" s="161"/>
      <c r="F26" s="161"/>
      <c r="G26" s="161"/>
      <c r="H26" s="162"/>
      <c r="I26" s="128"/>
      <c r="J26" s="144"/>
      <c r="K26" s="144"/>
      <c r="L26" s="145"/>
      <c r="M26" s="145"/>
      <c r="N26" s="145"/>
      <c r="O26" s="131"/>
      <c r="P26" s="129"/>
      <c r="Q26" s="144"/>
      <c r="R26" s="132"/>
      <c r="S26" s="132"/>
      <c r="T26" s="132"/>
      <c r="U26" s="131"/>
      <c r="V26" s="132"/>
      <c r="W26" s="130"/>
      <c r="X26" s="132"/>
      <c r="Y26" s="132"/>
      <c r="Z26" s="132"/>
      <c r="AA26" s="132"/>
    </row>
    <row r="27" spans="1:27" ht="54" customHeight="1">
      <c r="A27" s="133"/>
      <c r="B27" s="140"/>
      <c r="C27" s="133"/>
      <c r="D27" s="161"/>
      <c r="E27" s="161"/>
      <c r="F27" s="161"/>
      <c r="G27" s="161"/>
      <c r="H27" s="162"/>
      <c r="I27" s="128"/>
      <c r="J27" s="144"/>
      <c r="K27" s="144"/>
      <c r="L27" s="145"/>
      <c r="M27" s="145"/>
      <c r="N27" s="145"/>
      <c r="O27" s="131"/>
      <c r="P27" s="129"/>
      <c r="Q27" s="144"/>
      <c r="R27" s="132"/>
      <c r="S27" s="132"/>
      <c r="T27" s="132"/>
      <c r="U27" s="131"/>
      <c r="V27" s="132"/>
      <c r="W27" s="130"/>
      <c r="X27" s="132"/>
      <c r="Y27" s="132"/>
      <c r="Z27" s="132"/>
      <c r="AA27" s="132"/>
    </row>
    <row r="28" spans="10:14" ht="16.5">
      <c r="J28" s="192"/>
      <c r="K28" s="192"/>
      <c r="L28" s="193"/>
      <c r="M28" s="193"/>
      <c r="N28" s="193"/>
    </row>
    <row r="29" spans="10:14" ht="16.5">
      <c r="J29" s="192"/>
      <c r="K29" s="192"/>
      <c r="L29" s="193"/>
      <c r="M29" s="193"/>
      <c r="N29" s="193"/>
    </row>
    <row r="32" spans="6:32" ht="23.25"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107"/>
      <c r="V32" s="10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6:32" ht="16.5">
      <c r="F33" s="85"/>
      <c r="G33" s="85"/>
      <c r="H33" s="86"/>
      <c r="I33" s="87"/>
      <c r="J33" s="88"/>
      <c r="K33" s="87"/>
      <c r="L33" s="87"/>
      <c r="M33" s="87"/>
      <c r="N33" s="87"/>
      <c r="O33" s="107"/>
      <c r="P33" s="107"/>
      <c r="Q33" s="87"/>
      <c r="R33" s="87"/>
      <c r="S33" s="87"/>
      <c r="T33" s="87"/>
      <c r="U33" s="107"/>
      <c r="V33" s="10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6:32" ht="25.5">
      <c r="F34" s="85"/>
      <c r="G34" s="87"/>
      <c r="H34" s="89"/>
      <c r="I34" s="90"/>
      <c r="J34" s="91"/>
      <c r="K34" s="90"/>
      <c r="L34" s="90"/>
      <c r="M34" s="90"/>
      <c r="N34" s="90"/>
      <c r="O34" s="108"/>
      <c r="P34" s="108"/>
      <c r="Q34" s="90"/>
      <c r="R34" s="90"/>
      <c r="S34" s="90"/>
      <c r="T34" s="90"/>
      <c r="U34" s="126"/>
      <c r="V34" s="10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6:32" ht="16.5">
      <c r="F35" s="85"/>
      <c r="G35" s="87"/>
      <c r="H35" s="86"/>
      <c r="I35" s="87"/>
      <c r="J35" s="88"/>
      <c r="K35" s="87"/>
      <c r="L35" s="87"/>
      <c r="M35" s="87"/>
      <c r="N35" s="87"/>
      <c r="O35" s="107"/>
      <c r="P35" s="107"/>
      <c r="Q35" s="87"/>
      <c r="R35" s="87"/>
      <c r="S35" s="87"/>
      <c r="T35" s="87"/>
      <c r="U35" s="107"/>
      <c r="V35" s="107"/>
      <c r="W35" s="87"/>
      <c r="X35" s="87"/>
      <c r="Y35" s="87"/>
      <c r="Z35" s="87"/>
      <c r="AA35" s="87"/>
      <c r="AB35" s="87"/>
      <c r="AC35" s="87"/>
      <c r="AD35" s="87"/>
      <c r="AE35" s="87"/>
      <c r="AF35" s="87"/>
    </row>
    <row r="36" spans="6:32" ht="25.5">
      <c r="F36" s="87"/>
      <c r="G36" s="87"/>
      <c r="H36" s="86"/>
      <c r="I36" s="87"/>
      <c r="J36" s="88"/>
      <c r="K36" s="87"/>
      <c r="L36" s="87"/>
      <c r="M36" s="87"/>
      <c r="N36" s="87"/>
      <c r="O36" s="109"/>
      <c r="P36" s="107"/>
      <c r="Q36" s="87"/>
      <c r="R36" s="87"/>
      <c r="S36" s="87"/>
      <c r="T36" s="87"/>
      <c r="U36" s="107"/>
      <c r="V36" s="107"/>
      <c r="W36" s="87"/>
      <c r="X36" s="87"/>
      <c r="Y36" s="87"/>
      <c r="Z36" s="87"/>
      <c r="AA36" s="87"/>
      <c r="AB36" s="87"/>
      <c r="AC36" s="127"/>
      <c r="AD36" s="87"/>
      <c r="AE36" s="87"/>
      <c r="AF36" s="87"/>
    </row>
    <row r="37" spans="6:32" ht="16.5">
      <c r="F37" s="236"/>
      <c r="G37" s="236"/>
      <c r="H37" s="245"/>
      <c r="I37" s="236"/>
      <c r="J37" s="236"/>
      <c r="K37" s="236"/>
      <c r="L37" s="236"/>
      <c r="M37" s="235"/>
      <c r="N37" s="235"/>
      <c r="O37" s="236"/>
      <c r="P37" s="236"/>
      <c r="Q37" s="236"/>
      <c r="R37" s="237"/>
      <c r="S37" s="237"/>
      <c r="T37" s="237"/>
      <c r="U37" s="240"/>
      <c r="V37" s="240"/>
      <c r="W37" s="240"/>
      <c r="X37" s="241"/>
      <c r="Y37" s="241"/>
      <c r="Z37" s="241"/>
      <c r="AA37" s="240"/>
      <c r="AB37" s="240"/>
      <c r="AC37" s="240"/>
      <c r="AD37" s="240"/>
      <c r="AE37" s="240"/>
      <c r="AF37" s="240"/>
    </row>
    <row r="38" spans="6:32" ht="16.5">
      <c r="F38" s="236"/>
      <c r="G38" s="236"/>
      <c r="H38" s="245"/>
      <c r="I38" s="236"/>
      <c r="J38" s="236"/>
      <c r="K38" s="236"/>
      <c r="L38" s="236"/>
      <c r="M38" s="128"/>
      <c r="N38" s="128"/>
      <c r="O38" s="129"/>
      <c r="P38" s="129"/>
      <c r="Q38" s="130"/>
      <c r="R38" s="130"/>
      <c r="S38" s="130"/>
      <c r="T38" s="131"/>
      <c r="U38" s="129"/>
      <c r="V38" s="129"/>
      <c r="W38" s="132"/>
      <c r="X38" s="132"/>
      <c r="Y38" s="132"/>
      <c r="Z38" s="131"/>
      <c r="AA38" s="132"/>
      <c r="AB38" s="130"/>
      <c r="AC38" s="132"/>
      <c r="AD38" s="132"/>
      <c r="AE38" s="132"/>
      <c r="AF38" s="132"/>
    </row>
    <row r="39" spans="6:32" ht="16.5">
      <c r="F39" s="133"/>
      <c r="G39" s="140"/>
      <c r="H39" s="140"/>
      <c r="I39" s="141"/>
      <c r="J39" s="141"/>
      <c r="K39" s="141"/>
      <c r="L39" s="141"/>
      <c r="M39" s="142"/>
      <c r="N39" s="143"/>
      <c r="O39" s="144"/>
      <c r="P39" s="144"/>
      <c r="Q39" s="145"/>
      <c r="R39" s="145"/>
      <c r="S39" s="145"/>
      <c r="T39" s="146"/>
      <c r="U39" s="147"/>
      <c r="V39" s="144"/>
      <c r="W39" s="148"/>
      <c r="X39" s="132"/>
      <c r="Y39" s="132"/>
      <c r="Z39" s="131"/>
      <c r="AA39" s="132"/>
      <c r="AB39" s="130"/>
      <c r="AC39" s="132"/>
      <c r="AD39" s="132"/>
      <c r="AE39" s="132"/>
      <c r="AF39" s="132"/>
    </row>
    <row r="40" spans="6:32" ht="16.5">
      <c r="F40" s="133"/>
      <c r="G40" s="140"/>
      <c r="H40" s="140"/>
      <c r="I40" s="141"/>
      <c r="J40" s="141"/>
      <c r="K40" s="141"/>
      <c r="L40" s="141"/>
      <c r="M40" s="142"/>
      <c r="N40" s="143"/>
      <c r="O40" s="144"/>
      <c r="P40" s="144"/>
      <c r="Q40" s="145"/>
      <c r="R40" s="145"/>
      <c r="S40" s="145"/>
      <c r="T40" s="146"/>
      <c r="U40" s="147"/>
      <c r="V40" s="144"/>
      <c r="W40" s="148"/>
      <c r="X40" s="132"/>
      <c r="Y40" s="132"/>
      <c r="Z40" s="131"/>
      <c r="AA40" s="132"/>
      <c r="AB40" s="130"/>
      <c r="AC40" s="132"/>
      <c r="AD40" s="132"/>
      <c r="AE40" s="132"/>
      <c r="AF40" s="132"/>
    </row>
    <row r="41" spans="6:32" ht="16.5">
      <c r="F41" s="133"/>
      <c r="G41" s="140"/>
      <c r="H41" s="140"/>
      <c r="I41" s="141"/>
      <c r="J41" s="141"/>
      <c r="K41" s="141"/>
      <c r="L41" s="141"/>
      <c r="M41" s="142"/>
      <c r="N41" s="143"/>
      <c r="O41" s="144"/>
      <c r="P41" s="144"/>
      <c r="Q41" s="145"/>
      <c r="R41" s="145"/>
      <c r="S41" s="145"/>
      <c r="T41" s="146"/>
      <c r="U41" s="147"/>
      <c r="V41" s="144"/>
      <c r="W41" s="148"/>
      <c r="X41" s="132"/>
      <c r="Y41" s="132"/>
      <c r="Z41" s="131"/>
      <c r="AA41" s="132"/>
      <c r="AB41" s="130"/>
      <c r="AC41" s="132"/>
      <c r="AD41" s="132"/>
      <c r="AE41" s="132"/>
      <c r="AF41" s="132"/>
    </row>
    <row r="42" spans="6:32" ht="16.5">
      <c r="F42" s="133"/>
      <c r="G42" s="140"/>
      <c r="H42" s="140"/>
      <c r="I42" s="141"/>
      <c r="J42" s="141"/>
      <c r="K42" s="141"/>
      <c r="L42" s="141"/>
      <c r="M42" s="142"/>
      <c r="N42" s="143"/>
      <c r="O42" s="144"/>
      <c r="P42" s="144"/>
      <c r="Q42" s="145"/>
      <c r="R42" s="145"/>
      <c r="S42" s="145"/>
      <c r="T42" s="146"/>
      <c r="U42" s="147"/>
      <c r="V42" s="144"/>
      <c r="W42" s="148"/>
      <c r="X42" s="132"/>
      <c r="Y42" s="132"/>
      <c r="Z42" s="131"/>
      <c r="AA42" s="132"/>
      <c r="AB42" s="130"/>
      <c r="AC42" s="132"/>
      <c r="AD42" s="132"/>
      <c r="AE42" s="132"/>
      <c r="AF42" s="132"/>
    </row>
    <row r="43" spans="6:32" ht="16.5">
      <c r="F43" s="133"/>
      <c r="G43" s="140"/>
      <c r="H43" s="140"/>
      <c r="I43" s="141"/>
      <c r="J43" s="141"/>
      <c r="K43" s="141"/>
      <c r="L43" s="141"/>
      <c r="M43" s="142"/>
      <c r="N43" s="143"/>
      <c r="O43" s="144"/>
      <c r="P43" s="144"/>
      <c r="Q43" s="145"/>
      <c r="R43" s="145"/>
      <c r="S43" s="145"/>
      <c r="T43" s="146"/>
      <c r="U43" s="147"/>
      <c r="V43" s="144"/>
      <c r="W43" s="148"/>
      <c r="X43" s="132"/>
      <c r="Y43" s="132"/>
      <c r="Z43" s="131"/>
      <c r="AA43" s="132"/>
      <c r="AB43" s="130"/>
      <c r="AC43" s="132"/>
      <c r="AD43" s="132"/>
      <c r="AE43" s="132"/>
      <c r="AF43" s="132"/>
    </row>
    <row r="44" spans="6:32" ht="16.5">
      <c r="F44" s="133"/>
      <c r="G44" s="140"/>
      <c r="H44" s="140"/>
      <c r="I44" s="149"/>
      <c r="J44" s="141"/>
      <c r="K44" s="141"/>
      <c r="L44" s="141"/>
      <c r="M44" s="142"/>
      <c r="N44" s="143"/>
      <c r="O44" s="144"/>
      <c r="P44" s="144"/>
      <c r="Q44" s="145"/>
      <c r="R44" s="145"/>
      <c r="S44" s="145"/>
      <c r="T44" s="146"/>
      <c r="U44" s="147"/>
      <c r="V44" s="144"/>
      <c r="W44" s="148"/>
      <c r="X44" s="132"/>
      <c r="Y44" s="132"/>
      <c r="Z44" s="131"/>
      <c r="AA44" s="132"/>
      <c r="AB44" s="130"/>
      <c r="AC44" s="132"/>
      <c r="AD44" s="132"/>
      <c r="AE44" s="132"/>
      <c r="AF44" s="132"/>
    </row>
    <row r="45" spans="6:32" ht="16.5">
      <c r="F45" s="133"/>
      <c r="G45" s="140"/>
      <c r="H45" s="140"/>
      <c r="I45" s="141"/>
      <c r="J45" s="141"/>
      <c r="K45" s="141"/>
      <c r="L45" s="141"/>
      <c r="M45" s="142"/>
      <c r="N45" s="143"/>
      <c r="O45" s="144"/>
      <c r="P45" s="144"/>
      <c r="Q45" s="145"/>
      <c r="R45" s="145"/>
      <c r="S45" s="145"/>
      <c r="T45" s="146"/>
      <c r="U45" s="147"/>
      <c r="V45" s="144"/>
      <c r="W45" s="148"/>
      <c r="X45" s="132"/>
      <c r="Y45" s="132"/>
      <c r="Z45" s="131"/>
      <c r="AA45" s="132"/>
      <c r="AB45" s="130"/>
      <c r="AC45" s="132"/>
      <c r="AD45" s="132"/>
      <c r="AE45" s="132"/>
      <c r="AF45" s="132"/>
    </row>
    <row r="46" spans="6:32" ht="16.5">
      <c r="F46" s="133"/>
      <c r="G46" s="140"/>
      <c r="H46" s="140"/>
      <c r="I46" s="141"/>
      <c r="J46" s="141"/>
      <c r="K46" s="141"/>
      <c r="L46" s="141"/>
      <c r="M46" s="142"/>
      <c r="N46" s="143"/>
      <c r="O46" s="144"/>
      <c r="P46" s="144"/>
      <c r="Q46" s="145"/>
      <c r="R46" s="145"/>
      <c r="S46" s="145"/>
      <c r="T46" s="146"/>
      <c r="U46" s="147"/>
      <c r="V46" s="144"/>
      <c r="W46" s="148"/>
      <c r="X46" s="132"/>
      <c r="Y46" s="132"/>
      <c r="Z46" s="131"/>
      <c r="AA46" s="132"/>
      <c r="AB46" s="130"/>
      <c r="AC46" s="132"/>
      <c r="AD46" s="132"/>
      <c r="AE46" s="132"/>
      <c r="AF46" s="132"/>
    </row>
    <row r="47" spans="6:32" ht="16.5">
      <c r="F47" s="133"/>
      <c r="G47" s="140"/>
      <c r="H47" s="140"/>
      <c r="I47" s="149"/>
      <c r="J47" s="141"/>
      <c r="K47" s="141"/>
      <c r="L47" s="141"/>
      <c r="M47" s="142"/>
      <c r="N47" s="143"/>
      <c r="O47" s="144"/>
      <c r="P47" s="144"/>
      <c r="Q47" s="145"/>
      <c r="R47" s="145"/>
      <c r="S47" s="145"/>
      <c r="T47" s="146"/>
      <c r="U47" s="147"/>
      <c r="V47" s="144"/>
      <c r="W47" s="148"/>
      <c r="X47" s="132"/>
      <c r="Y47" s="132"/>
      <c r="Z47" s="131"/>
      <c r="AA47" s="132"/>
      <c r="AB47" s="130"/>
      <c r="AC47" s="132"/>
      <c r="AD47" s="132"/>
      <c r="AE47" s="132"/>
      <c r="AF47" s="132"/>
    </row>
    <row r="48" spans="6:32" ht="16.5">
      <c r="F48" s="133"/>
      <c r="G48" s="140"/>
      <c r="H48" s="140"/>
      <c r="I48" s="149"/>
      <c r="J48" s="141"/>
      <c r="K48" s="141"/>
      <c r="L48" s="141"/>
      <c r="M48" s="142"/>
      <c r="N48" s="143"/>
      <c r="O48" s="144"/>
      <c r="P48" s="144"/>
      <c r="Q48" s="145"/>
      <c r="R48" s="145"/>
      <c r="S48" s="145"/>
      <c r="T48" s="146"/>
      <c r="U48" s="147"/>
      <c r="V48" s="144"/>
      <c r="W48" s="148"/>
      <c r="X48" s="132"/>
      <c r="Y48" s="132"/>
      <c r="Z48" s="131"/>
      <c r="AA48" s="132"/>
      <c r="AB48" s="130"/>
      <c r="AC48" s="132"/>
      <c r="AD48" s="132"/>
      <c r="AE48" s="132"/>
      <c r="AF48" s="132"/>
    </row>
    <row r="49" spans="6:32" ht="16.5">
      <c r="F49" s="133"/>
      <c r="G49" s="140"/>
      <c r="H49" s="140"/>
      <c r="I49" s="141"/>
      <c r="J49" s="141"/>
      <c r="K49" s="141"/>
      <c r="L49" s="141"/>
      <c r="M49" s="142"/>
      <c r="N49" s="143"/>
      <c r="O49" s="144"/>
      <c r="P49" s="144"/>
      <c r="Q49" s="145"/>
      <c r="R49" s="145"/>
      <c r="S49" s="145"/>
      <c r="T49" s="146"/>
      <c r="U49" s="147"/>
      <c r="V49" s="144"/>
      <c r="W49" s="148"/>
      <c r="X49" s="132"/>
      <c r="Y49" s="132"/>
      <c r="Z49" s="131"/>
      <c r="AA49" s="132"/>
      <c r="AB49" s="130"/>
      <c r="AC49" s="132"/>
      <c r="AD49" s="132"/>
      <c r="AE49" s="132"/>
      <c r="AF49" s="132"/>
    </row>
    <row r="50" spans="6:32" ht="16.5">
      <c r="F50" s="133"/>
      <c r="G50" s="140"/>
      <c r="H50" s="140"/>
      <c r="I50" s="141"/>
      <c r="J50" s="141"/>
      <c r="K50" s="141"/>
      <c r="L50" s="141"/>
      <c r="M50" s="142"/>
      <c r="N50" s="143"/>
      <c r="O50" s="144"/>
      <c r="P50" s="144"/>
      <c r="Q50" s="145"/>
      <c r="R50" s="145"/>
      <c r="S50" s="145"/>
      <c r="T50" s="146"/>
      <c r="U50" s="147"/>
      <c r="V50" s="144"/>
      <c r="W50" s="148"/>
      <c r="X50" s="132"/>
      <c r="Y50" s="132"/>
      <c r="Z50" s="131"/>
      <c r="AA50" s="132"/>
      <c r="AB50" s="130"/>
      <c r="AC50" s="132"/>
      <c r="AD50" s="132"/>
      <c r="AE50" s="132"/>
      <c r="AF50" s="132"/>
    </row>
    <row r="51" spans="6:32" ht="16.5">
      <c r="F51" s="133"/>
      <c r="G51" s="140"/>
      <c r="H51" s="140"/>
      <c r="I51" s="141"/>
      <c r="J51" s="141"/>
      <c r="K51" s="141"/>
      <c r="L51" s="141"/>
      <c r="M51" s="142"/>
      <c r="N51" s="143"/>
      <c r="O51" s="144"/>
      <c r="P51" s="144"/>
      <c r="Q51" s="145"/>
      <c r="R51" s="145"/>
      <c r="S51" s="145"/>
      <c r="T51" s="146"/>
      <c r="U51" s="147"/>
      <c r="V51" s="144"/>
      <c r="W51" s="148"/>
      <c r="X51" s="132"/>
      <c r="Y51" s="132"/>
      <c r="Z51" s="131"/>
      <c r="AA51" s="132"/>
      <c r="AB51" s="130"/>
      <c r="AC51" s="132"/>
      <c r="AD51" s="132"/>
      <c r="AE51" s="132"/>
      <c r="AF51" s="132"/>
    </row>
    <row r="52" spans="6:32" ht="16.5">
      <c r="F52" s="133"/>
      <c r="G52" s="140"/>
      <c r="H52" s="140"/>
      <c r="I52" s="141"/>
      <c r="J52" s="141"/>
      <c r="K52" s="141"/>
      <c r="L52" s="141"/>
      <c r="M52" s="142"/>
      <c r="N52" s="143"/>
      <c r="O52" s="144"/>
      <c r="P52" s="144"/>
      <c r="Q52" s="145"/>
      <c r="R52" s="145"/>
      <c r="S52" s="145"/>
      <c r="T52" s="146"/>
      <c r="U52" s="147"/>
      <c r="V52" s="144"/>
      <c r="W52" s="148"/>
      <c r="X52" s="132"/>
      <c r="Y52" s="132"/>
      <c r="Z52" s="131"/>
      <c r="AA52" s="132"/>
      <c r="AB52" s="130"/>
      <c r="AC52" s="132"/>
      <c r="AD52" s="132"/>
      <c r="AE52" s="132"/>
      <c r="AF52" s="132"/>
    </row>
    <row r="53" spans="6:32" ht="16.5">
      <c r="F53" s="133"/>
      <c r="G53" s="140"/>
      <c r="H53" s="140"/>
      <c r="I53" s="141"/>
      <c r="J53" s="141"/>
      <c r="K53" s="141"/>
      <c r="L53" s="141"/>
      <c r="M53" s="142"/>
      <c r="N53" s="143"/>
      <c r="O53" s="144"/>
      <c r="P53" s="144"/>
      <c r="Q53" s="145"/>
      <c r="R53" s="145"/>
      <c r="S53" s="145"/>
      <c r="T53" s="146"/>
      <c r="U53" s="147"/>
      <c r="V53" s="144"/>
      <c r="W53" s="148"/>
      <c r="X53" s="132"/>
      <c r="Y53" s="132"/>
      <c r="Z53" s="131"/>
      <c r="AA53" s="132"/>
      <c r="AB53" s="130"/>
      <c r="AC53" s="132"/>
      <c r="AD53" s="132"/>
      <c r="AE53" s="132"/>
      <c r="AF53" s="132"/>
    </row>
    <row r="54" spans="6:32" ht="16.5">
      <c r="F54" s="133"/>
      <c r="G54" s="140"/>
      <c r="H54" s="140"/>
      <c r="I54" s="149"/>
      <c r="J54" s="141"/>
      <c r="K54" s="141"/>
      <c r="L54" s="141"/>
      <c r="M54" s="142"/>
      <c r="N54" s="143"/>
      <c r="O54" s="144"/>
      <c r="P54" s="144"/>
      <c r="Q54" s="145"/>
      <c r="R54" s="145"/>
      <c r="S54" s="145"/>
      <c r="T54" s="146"/>
      <c r="U54" s="147"/>
      <c r="V54" s="144"/>
      <c r="W54" s="148"/>
      <c r="X54" s="132"/>
      <c r="Y54" s="132"/>
      <c r="Z54" s="131"/>
      <c r="AA54" s="132"/>
      <c r="AB54" s="130"/>
      <c r="AC54" s="132"/>
      <c r="AD54" s="132"/>
      <c r="AE54" s="132"/>
      <c r="AF54" s="132"/>
    </row>
    <row r="55" spans="6:32" ht="16.5">
      <c r="F55" s="133"/>
      <c r="G55" s="140"/>
      <c r="H55" s="140"/>
      <c r="I55" s="141"/>
      <c r="J55" s="141"/>
      <c r="K55" s="141"/>
      <c r="L55" s="141"/>
      <c r="M55" s="142"/>
      <c r="N55" s="143"/>
      <c r="O55" s="144"/>
      <c r="P55" s="144"/>
      <c r="Q55" s="145"/>
      <c r="R55" s="145"/>
      <c r="S55" s="145"/>
      <c r="T55" s="146"/>
      <c r="U55" s="147"/>
      <c r="V55" s="144"/>
      <c r="W55" s="148"/>
      <c r="X55" s="132"/>
      <c r="Y55" s="132"/>
      <c r="Z55" s="131"/>
      <c r="AA55" s="132"/>
      <c r="AB55" s="130"/>
      <c r="AC55" s="132"/>
      <c r="AD55" s="132"/>
      <c r="AE55" s="132"/>
      <c r="AF55" s="132"/>
    </row>
    <row r="56" spans="6:32" ht="16.5">
      <c r="F56" s="133"/>
      <c r="G56" s="140"/>
      <c r="H56" s="140"/>
      <c r="I56" s="141"/>
      <c r="J56" s="141"/>
      <c r="K56" s="141"/>
      <c r="L56" s="141"/>
      <c r="M56" s="142"/>
      <c r="N56" s="143"/>
      <c r="O56" s="144"/>
      <c r="P56" s="144"/>
      <c r="Q56" s="145"/>
      <c r="R56" s="145"/>
      <c r="S56" s="145"/>
      <c r="T56" s="146"/>
      <c r="U56" s="147"/>
      <c r="V56" s="144"/>
      <c r="W56" s="148"/>
      <c r="X56" s="132"/>
      <c r="Y56" s="132"/>
      <c r="Z56" s="131"/>
      <c r="AA56" s="132"/>
      <c r="AB56" s="130"/>
      <c r="AC56" s="132"/>
      <c r="AD56" s="132"/>
      <c r="AE56" s="132"/>
      <c r="AF56" s="132"/>
    </row>
    <row r="57" spans="6:32" ht="16.5">
      <c r="F57" s="133"/>
      <c r="G57" s="140"/>
      <c r="H57" s="140"/>
      <c r="I57" s="141"/>
      <c r="J57" s="141"/>
      <c r="K57" s="141"/>
      <c r="L57" s="141"/>
      <c r="M57" s="142"/>
      <c r="N57" s="143"/>
      <c r="O57" s="144"/>
      <c r="P57" s="144"/>
      <c r="Q57" s="145"/>
      <c r="R57" s="145"/>
      <c r="S57" s="145"/>
      <c r="T57" s="146"/>
      <c r="U57" s="147"/>
      <c r="V57" s="144"/>
      <c r="W57" s="148"/>
      <c r="X57" s="132"/>
      <c r="Y57" s="132"/>
      <c r="Z57" s="131"/>
      <c r="AA57" s="132"/>
      <c r="AB57" s="130"/>
      <c r="AC57" s="132"/>
      <c r="AD57" s="132"/>
      <c r="AE57" s="132"/>
      <c r="AF57" s="132"/>
    </row>
    <row r="58" spans="6:32" ht="16.5">
      <c r="F58" s="133"/>
      <c r="G58" s="140"/>
      <c r="H58" s="140"/>
      <c r="I58" s="141"/>
      <c r="J58" s="141"/>
      <c r="K58" s="141"/>
      <c r="L58" s="141"/>
      <c r="M58" s="142"/>
      <c r="N58" s="143"/>
      <c r="O58" s="144"/>
      <c r="P58" s="144"/>
      <c r="Q58" s="145"/>
      <c r="R58" s="145"/>
      <c r="S58" s="145"/>
      <c r="T58" s="146"/>
      <c r="U58" s="147"/>
      <c r="V58" s="144"/>
      <c r="W58" s="148"/>
      <c r="X58" s="132"/>
      <c r="Y58" s="132"/>
      <c r="Z58" s="131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9"/>
      <c r="J59" s="141"/>
      <c r="K59" s="141"/>
      <c r="L59" s="141"/>
      <c r="M59" s="142"/>
      <c r="N59" s="143"/>
      <c r="O59" s="144"/>
      <c r="P59" s="144"/>
      <c r="Q59" s="145"/>
      <c r="R59" s="145"/>
      <c r="S59" s="145"/>
      <c r="T59" s="146"/>
      <c r="U59" s="147"/>
      <c r="V59" s="144"/>
      <c r="W59" s="148"/>
      <c r="X59" s="132"/>
      <c r="Y59" s="132"/>
      <c r="Z59" s="131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41"/>
      <c r="K60" s="141"/>
      <c r="L60" s="141"/>
      <c r="M60" s="142"/>
      <c r="N60" s="143"/>
      <c r="O60" s="144"/>
      <c r="P60" s="144"/>
      <c r="Q60" s="145"/>
      <c r="R60" s="145"/>
      <c r="S60" s="145"/>
      <c r="T60" s="146"/>
      <c r="U60" s="147"/>
      <c r="V60" s="144"/>
      <c r="W60" s="148"/>
      <c r="X60" s="132"/>
      <c r="Y60" s="132"/>
      <c r="Z60" s="131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1"/>
      <c r="J61" s="141"/>
      <c r="K61" s="141"/>
      <c r="L61" s="141"/>
      <c r="M61" s="142"/>
      <c r="N61" s="143"/>
      <c r="O61" s="144"/>
      <c r="P61" s="144"/>
      <c r="Q61" s="145"/>
      <c r="R61" s="145"/>
      <c r="S61" s="145"/>
      <c r="T61" s="146"/>
      <c r="U61" s="147"/>
      <c r="V61" s="144"/>
      <c r="W61" s="148"/>
      <c r="X61" s="132"/>
      <c r="Y61" s="132"/>
      <c r="Z61" s="131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9"/>
      <c r="J62" s="141"/>
      <c r="K62" s="141"/>
      <c r="L62" s="141"/>
      <c r="M62" s="142"/>
      <c r="N62" s="143"/>
      <c r="O62" s="144"/>
      <c r="P62" s="144"/>
      <c r="Q62" s="145"/>
      <c r="R62" s="145"/>
      <c r="S62" s="145"/>
      <c r="T62" s="146"/>
      <c r="U62" s="147"/>
      <c r="V62" s="144"/>
      <c r="W62" s="148"/>
      <c r="X62" s="132"/>
      <c r="Y62" s="132"/>
      <c r="Z62" s="131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35"/>
      <c r="K63" s="150"/>
      <c r="L63" s="141"/>
      <c r="M63" s="142"/>
      <c r="N63" s="142"/>
      <c r="O63" s="144"/>
      <c r="P63" s="144"/>
      <c r="Q63" s="144"/>
      <c r="R63" s="148"/>
      <c r="S63" s="148"/>
      <c r="T63" s="148"/>
      <c r="U63" s="147"/>
      <c r="V63" s="144"/>
      <c r="W63" s="144"/>
      <c r="X63" s="132"/>
      <c r="Y63" s="132"/>
      <c r="Z63" s="132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1"/>
      <c r="J64" s="135"/>
      <c r="K64" s="150"/>
      <c r="L64" s="141"/>
      <c r="M64" s="142"/>
      <c r="N64" s="142"/>
      <c r="O64" s="144"/>
      <c r="P64" s="144"/>
      <c r="Q64" s="144"/>
      <c r="R64" s="148"/>
      <c r="S64" s="148"/>
      <c r="T64" s="148"/>
      <c r="U64" s="147"/>
      <c r="V64" s="144"/>
      <c r="W64" s="144"/>
      <c r="X64" s="132"/>
      <c r="Y64" s="132"/>
      <c r="Z64" s="132"/>
      <c r="AA64" s="132"/>
      <c r="AB64" s="130"/>
      <c r="AC64" s="132"/>
      <c r="AD64" s="132"/>
      <c r="AE64" s="132"/>
      <c r="AF64" s="132"/>
    </row>
    <row r="65" spans="6:32" ht="16.5">
      <c r="F65" s="133"/>
      <c r="G65" s="140"/>
      <c r="H65" s="140"/>
      <c r="I65" s="149"/>
      <c r="J65" s="135"/>
      <c r="K65" s="150"/>
      <c r="L65" s="141"/>
      <c r="M65" s="142"/>
      <c r="N65" s="142"/>
      <c r="O65" s="144"/>
      <c r="P65" s="144"/>
      <c r="Q65" s="144"/>
      <c r="R65" s="148"/>
      <c r="S65" s="148"/>
      <c r="T65" s="148"/>
      <c r="U65" s="147"/>
      <c r="V65" s="144"/>
      <c r="W65" s="144"/>
      <c r="X65" s="132"/>
      <c r="Y65" s="132"/>
      <c r="Z65" s="132"/>
      <c r="AA65" s="132"/>
      <c r="AB65" s="130"/>
      <c r="AC65" s="132"/>
      <c r="AD65" s="132"/>
      <c r="AE65" s="132"/>
      <c r="AF65" s="132"/>
    </row>
    <row r="66" spans="6:32" ht="16.5">
      <c r="F66" s="133"/>
      <c r="G66" s="140"/>
      <c r="H66" s="140"/>
      <c r="I66" s="149"/>
      <c r="J66" s="135"/>
      <c r="K66" s="150"/>
      <c r="L66" s="141"/>
      <c r="M66" s="142"/>
      <c r="N66" s="142"/>
      <c r="O66" s="144"/>
      <c r="P66" s="144"/>
      <c r="Q66" s="144"/>
      <c r="R66" s="148"/>
      <c r="S66" s="144"/>
      <c r="T66" s="148"/>
      <c r="U66" s="147"/>
      <c r="V66" s="144"/>
      <c r="W66" s="144"/>
      <c r="X66" s="132"/>
      <c r="Y66" s="134"/>
      <c r="Z66" s="132"/>
      <c r="AA66" s="132"/>
      <c r="AB66" s="130"/>
      <c r="AC66" s="132"/>
      <c r="AD66" s="132"/>
      <c r="AE66" s="132"/>
      <c r="AF66" s="132"/>
    </row>
    <row r="67" spans="6:32" ht="16.5">
      <c r="F67" s="133"/>
      <c r="G67" s="140"/>
      <c r="H67" s="140"/>
      <c r="I67" s="149"/>
      <c r="J67" s="135"/>
      <c r="K67" s="150"/>
      <c r="L67" s="141"/>
      <c r="M67" s="142"/>
      <c r="N67" s="142"/>
      <c r="O67" s="144"/>
      <c r="P67" s="144"/>
      <c r="Q67" s="144"/>
      <c r="R67" s="148"/>
      <c r="S67" s="144"/>
      <c r="T67" s="148"/>
      <c r="U67" s="147"/>
      <c r="V67" s="144"/>
      <c r="W67" s="144"/>
      <c r="X67" s="132"/>
      <c r="Y67" s="134"/>
      <c r="Z67" s="132"/>
      <c r="AA67" s="132"/>
      <c r="AB67" s="130"/>
      <c r="AC67" s="132"/>
      <c r="AD67" s="132"/>
      <c r="AE67" s="132"/>
      <c r="AF67" s="132"/>
    </row>
    <row r="68" spans="6:32" ht="16.5">
      <c r="F68" s="133"/>
      <c r="G68" s="140"/>
      <c r="H68" s="140"/>
      <c r="I68" s="141"/>
      <c r="J68" s="135"/>
      <c r="K68" s="150"/>
      <c r="L68" s="141"/>
      <c r="M68" s="142"/>
      <c r="N68" s="142"/>
      <c r="O68" s="144"/>
      <c r="P68" s="144"/>
      <c r="Q68" s="144"/>
      <c r="R68" s="148"/>
      <c r="S68" s="144"/>
      <c r="T68" s="148"/>
      <c r="U68" s="147"/>
      <c r="V68" s="144"/>
      <c r="W68" s="144"/>
      <c r="X68" s="132"/>
      <c r="Y68" s="134"/>
      <c r="Z68" s="132"/>
      <c r="AA68" s="132"/>
      <c r="AB68" s="130"/>
      <c r="AC68" s="132"/>
      <c r="AD68" s="132"/>
      <c r="AE68" s="132"/>
      <c r="AF68" s="132"/>
    </row>
    <row r="69" spans="6:32" ht="16.5">
      <c r="F69" s="133"/>
      <c r="G69" s="140"/>
      <c r="H69" s="140"/>
      <c r="I69" s="141"/>
      <c r="J69" s="135"/>
      <c r="K69" s="150"/>
      <c r="L69" s="141"/>
      <c r="M69" s="142"/>
      <c r="N69" s="142"/>
      <c r="O69" s="144"/>
      <c r="P69" s="144"/>
      <c r="Q69" s="144"/>
      <c r="R69" s="148"/>
      <c r="S69" s="144"/>
      <c r="T69" s="148"/>
      <c r="U69" s="147"/>
      <c r="V69" s="144"/>
      <c r="W69" s="144"/>
      <c r="X69" s="132"/>
      <c r="Y69" s="134"/>
      <c r="Z69" s="132"/>
      <c r="AA69" s="132"/>
      <c r="AB69" s="130"/>
      <c r="AC69" s="132"/>
      <c r="AD69" s="132"/>
      <c r="AE69" s="132"/>
      <c r="AF69" s="132"/>
    </row>
    <row r="70" spans="6:32" ht="16.5">
      <c r="F70" s="133"/>
      <c r="G70" s="140"/>
      <c r="H70" s="140"/>
      <c r="I70" s="141"/>
      <c r="J70" s="135"/>
      <c r="K70" s="150"/>
      <c r="L70" s="141"/>
      <c r="M70" s="142"/>
      <c r="N70" s="142"/>
      <c r="O70" s="144"/>
      <c r="P70" s="144"/>
      <c r="Q70" s="144"/>
      <c r="R70" s="148"/>
      <c r="S70" s="144"/>
      <c r="T70" s="148"/>
      <c r="U70" s="147"/>
      <c r="V70" s="144"/>
      <c r="W70" s="144"/>
      <c r="X70" s="132"/>
      <c r="Y70" s="134"/>
      <c r="Z70" s="132"/>
      <c r="AA70" s="132"/>
      <c r="AB70" s="130"/>
      <c r="AC70" s="132"/>
      <c r="AD70" s="132"/>
      <c r="AE70" s="132"/>
      <c r="AF70" s="132"/>
    </row>
    <row r="71" spans="6:32" ht="16.5">
      <c r="F71" s="133"/>
      <c r="G71" s="140"/>
      <c r="H71" s="140"/>
      <c r="I71" s="141"/>
      <c r="J71" s="135"/>
      <c r="K71" s="150"/>
      <c r="L71" s="141"/>
      <c r="M71" s="142"/>
      <c r="N71" s="142"/>
      <c r="O71" s="144"/>
      <c r="P71" s="144"/>
      <c r="Q71" s="144"/>
      <c r="R71" s="148"/>
      <c r="S71" s="144"/>
      <c r="T71" s="148"/>
      <c r="U71" s="147"/>
      <c r="V71" s="144"/>
      <c r="W71" s="144"/>
      <c r="X71" s="132"/>
      <c r="Y71" s="134"/>
      <c r="Z71" s="132"/>
      <c r="AA71" s="132"/>
      <c r="AB71" s="130"/>
      <c r="AC71" s="132"/>
      <c r="AD71" s="132"/>
      <c r="AE71" s="132"/>
      <c r="AF71" s="132"/>
    </row>
    <row r="72" spans="6:32" ht="16.5">
      <c r="F72" s="133"/>
      <c r="G72" s="140"/>
      <c r="H72" s="140"/>
      <c r="I72" s="149"/>
      <c r="J72" s="135"/>
      <c r="K72" s="150"/>
      <c r="L72" s="141"/>
      <c r="M72" s="142"/>
      <c r="N72" s="142"/>
      <c r="O72" s="144"/>
      <c r="P72" s="144"/>
      <c r="Q72" s="144"/>
      <c r="R72" s="148"/>
      <c r="S72" s="144"/>
      <c r="T72" s="148"/>
      <c r="U72" s="147"/>
      <c r="V72" s="144"/>
      <c r="W72" s="144"/>
      <c r="X72" s="132"/>
      <c r="Y72" s="134"/>
      <c r="Z72" s="132"/>
      <c r="AA72" s="132"/>
      <c r="AB72" s="130"/>
      <c r="AC72" s="132"/>
      <c r="AD72" s="132"/>
      <c r="AE72" s="132"/>
      <c r="AF72" s="132"/>
    </row>
    <row r="73" spans="6:32" ht="16.5">
      <c r="F73" s="133"/>
      <c r="G73" s="140"/>
      <c r="H73" s="140"/>
      <c r="I73" s="149"/>
      <c r="J73" s="135"/>
      <c r="K73" s="150"/>
      <c r="L73" s="141"/>
      <c r="M73" s="142"/>
      <c r="N73" s="142"/>
      <c r="O73" s="144"/>
      <c r="P73" s="144"/>
      <c r="Q73" s="144"/>
      <c r="R73" s="148"/>
      <c r="S73" s="144"/>
      <c r="T73" s="148"/>
      <c r="U73" s="147"/>
      <c r="V73" s="144"/>
      <c r="W73" s="144"/>
      <c r="X73" s="132"/>
      <c r="Y73" s="134"/>
      <c r="Z73" s="132"/>
      <c r="AA73" s="132"/>
      <c r="AB73" s="130"/>
      <c r="AC73" s="132"/>
      <c r="AD73" s="132"/>
      <c r="AE73" s="132"/>
      <c r="AF73" s="132"/>
    </row>
    <row r="74" spans="6:32" ht="16.5">
      <c r="F74" s="133"/>
      <c r="G74" s="140"/>
      <c r="H74" s="140"/>
      <c r="I74" s="149"/>
      <c r="J74" s="135"/>
      <c r="K74" s="150"/>
      <c r="L74" s="141"/>
      <c r="M74" s="142"/>
      <c r="N74" s="142"/>
      <c r="O74" s="144"/>
      <c r="P74" s="144"/>
      <c r="Q74" s="144"/>
      <c r="R74" s="148"/>
      <c r="S74" s="144"/>
      <c r="T74" s="148"/>
      <c r="U74" s="147"/>
      <c r="V74" s="144"/>
      <c r="W74" s="144"/>
      <c r="X74" s="132"/>
      <c r="Y74" s="134"/>
      <c r="Z74" s="132"/>
      <c r="AA74" s="132"/>
      <c r="AB74" s="130"/>
      <c r="AC74" s="132"/>
      <c r="AD74" s="132"/>
      <c r="AE74" s="132"/>
      <c r="AF74" s="132"/>
    </row>
    <row r="75" spans="6:32" ht="16.5">
      <c r="F75" s="133"/>
      <c r="G75" s="151"/>
      <c r="H75" s="86"/>
      <c r="I75" s="151"/>
      <c r="J75" s="86"/>
      <c r="K75" s="151"/>
      <c r="L75" s="151"/>
      <c r="M75" s="151"/>
      <c r="N75" s="151"/>
      <c r="O75" s="152"/>
      <c r="P75" s="152"/>
      <c r="Q75" s="151"/>
      <c r="R75" s="151"/>
      <c r="S75" s="151"/>
      <c r="T75" s="151"/>
      <c r="U75" s="152"/>
      <c r="V75" s="152"/>
      <c r="W75" s="151"/>
      <c r="X75" s="87"/>
      <c r="Y75" s="87"/>
      <c r="Z75" s="87"/>
      <c r="AA75" s="87"/>
      <c r="AB75" s="87"/>
      <c r="AC75" s="87"/>
      <c r="AD75" s="87"/>
      <c r="AE75" s="87"/>
      <c r="AF75" s="87"/>
    </row>
    <row r="76" spans="6:32" ht="16.5">
      <c r="F76" s="133"/>
      <c r="G76" s="87"/>
      <c r="H76" s="86"/>
      <c r="I76" s="87"/>
      <c r="J76" s="88"/>
      <c r="K76" s="87"/>
      <c r="L76" s="87"/>
      <c r="M76" s="87"/>
      <c r="N76" s="87"/>
      <c r="O76" s="107"/>
      <c r="P76" s="107"/>
      <c r="Q76" s="87"/>
      <c r="R76" s="87"/>
      <c r="S76" s="87"/>
      <c r="T76" s="87"/>
      <c r="U76" s="107"/>
      <c r="V76" s="107"/>
      <c r="W76" s="87"/>
      <c r="X76" s="87"/>
      <c r="Y76" s="87"/>
      <c r="Z76" s="87"/>
      <c r="AA76" s="87"/>
      <c r="AB76" s="87"/>
      <c r="AC76" s="87"/>
      <c r="AD76" s="87"/>
      <c r="AE76" s="87"/>
      <c r="AF76" s="87"/>
    </row>
    <row r="77" spans="6:32" ht="16.5">
      <c r="F77" s="136"/>
      <c r="G77" s="234"/>
      <c r="H77" s="234"/>
      <c r="I77" s="234"/>
      <c r="J77" s="137"/>
      <c r="K77" s="234"/>
      <c r="L77" s="234"/>
      <c r="M77" s="234"/>
      <c r="N77" s="234"/>
      <c r="O77" s="234"/>
      <c r="P77" s="138"/>
      <c r="Q77" s="116"/>
      <c r="R77" s="233"/>
      <c r="S77" s="233"/>
      <c r="T77" s="233"/>
      <c r="U77" s="233"/>
      <c r="V77" s="138"/>
      <c r="W77" s="136"/>
      <c r="X77" s="234"/>
      <c r="Y77" s="234"/>
      <c r="Z77" s="234"/>
      <c r="AA77" s="234"/>
      <c r="AB77" s="234"/>
      <c r="AC77" s="136"/>
      <c r="AD77" s="136"/>
      <c r="AE77" s="136"/>
      <c r="AF77" s="136"/>
    </row>
    <row r="78" spans="6:32" ht="16.5">
      <c r="F78" s="87"/>
      <c r="G78" s="238"/>
      <c r="H78" s="238"/>
      <c r="I78" s="238"/>
      <c r="J78" s="139"/>
      <c r="K78" s="238"/>
      <c r="L78" s="238"/>
      <c r="M78" s="238"/>
      <c r="N78" s="238"/>
      <c r="O78" s="238"/>
      <c r="P78" s="107"/>
      <c r="Q78" s="165"/>
      <c r="R78" s="165"/>
      <c r="S78" s="239"/>
      <c r="T78" s="239"/>
      <c r="U78" s="107"/>
      <c r="V78" s="107"/>
      <c r="W78" s="87"/>
      <c r="X78" s="238"/>
      <c r="Y78" s="238"/>
      <c r="Z78" s="238"/>
      <c r="AA78" s="238"/>
      <c r="AB78" s="238"/>
      <c r="AC78" s="87"/>
      <c r="AD78" s="87"/>
      <c r="AE78" s="87"/>
      <c r="AF78" s="87"/>
    </row>
    <row r="79" spans="6:32" ht="16.5">
      <c r="F79" s="87"/>
      <c r="G79" s="87"/>
      <c r="H79" s="86"/>
      <c r="I79" s="87"/>
      <c r="J79" s="88"/>
      <c r="K79" s="87"/>
      <c r="L79" s="87"/>
      <c r="M79" s="87"/>
      <c r="N79" s="87"/>
      <c r="O79" s="107"/>
      <c r="P79" s="107"/>
      <c r="Q79" s="87"/>
      <c r="R79" s="87"/>
      <c r="S79" s="87"/>
      <c r="T79" s="87"/>
      <c r="U79" s="107"/>
      <c r="V79" s="107"/>
      <c r="W79" s="87"/>
      <c r="X79" s="87"/>
      <c r="Y79" s="87"/>
      <c r="Z79" s="87"/>
      <c r="AA79" s="87"/>
      <c r="AB79" s="87"/>
      <c r="AC79" s="87"/>
      <c r="AD79" s="87"/>
      <c r="AE79" s="87"/>
      <c r="AF79" s="87"/>
    </row>
  </sheetData>
  <sheetProtection/>
  <mergeCells count="32">
    <mergeCell ref="H6:I6"/>
    <mergeCell ref="J6:O6"/>
    <mergeCell ref="K37:K38"/>
    <mergeCell ref="L37:L38"/>
    <mergeCell ref="A1:O1"/>
    <mergeCell ref="A6:A7"/>
    <mergeCell ref="B6:B7"/>
    <mergeCell ref="C6:C7"/>
    <mergeCell ref="D6:D7"/>
    <mergeCell ref="E6:E7"/>
    <mergeCell ref="F6:F7"/>
    <mergeCell ref="G6:G7"/>
    <mergeCell ref="R77:U77"/>
    <mergeCell ref="X77:AB77"/>
    <mergeCell ref="P6:U6"/>
    <mergeCell ref="V6:AA6"/>
    <mergeCell ref="F32:T32"/>
    <mergeCell ref="F37:F38"/>
    <mergeCell ref="G37:G38"/>
    <mergeCell ref="H37:H38"/>
    <mergeCell ref="S78:T78"/>
    <mergeCell ref="X78:AB78"/>
    <mergeCell ref="M37:N37"/>
    <mergeCell ref="O37:T37"/>
    <mergeCell ref="U37:Z37"/>
    <mergeCell ref="AA37:AF37"/>
    <mergeCell ref="G77:I77"/>
    <mergeCell ref="K77:O77"/>
    <mergeCell ref="I37:I38"/>
    <mergeCell ref="J37:J38"/>
    <mergeCell ref="G78:I78"/>
    <mergeCell ref="K78:O78"/>
  </mergeCells>
  <hyperlinks>
    <hyperlink ref="H6:I6" r:id="rId1" display="OBRA CAPITALIZABLE   (8)"/>
  </hyperlinks>
  <printOptions horizontalCentered="1"/>
  <pageMargins left="0.2362204724409449" right="0.2362204724409449" top="0.7480314960629921" bottom="0.35433070866141736" header="0" footer="0"/>
  <pageSetup fitToHeight="0" horizontalDpi="600" verticalDpi="600" orientation="landscape" paperSize="9" scale="4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showGridLines="0" zoomScale="85" zoomScaleNormal="85" zoomScalePageLayoutView="30" workbookViewId="0" topLeftCell="A1">
      <selection activeCell="A8" sqref="A8:A21"/>
    </sheetView>
  </sheetViews>
  <sheetFormatPr defaultColWidth="11.421875" defaultRowHeight="15"/>
  <cols>
    <col min="1" max="1" width="47.2812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157" t="s">
        <v>24</v>
      </c>
      <c r="B2" s="157" t="s">
        <v>93</v>
      </c>
      <c r="C2" s="158"/>
      <c r="D2" s="136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157" t="s">
        <v>152</v>
      </c>
      <c r="B4" s="136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225" t="s">
        <v>148</v>
      </c>
      <c r="B8" s="177" t="s">
        <v>190</v>
      </c>
      <c r="C8" s="125" t="s">
        <v>151</v>
      </c>
      <c r="D8" s="175" t="s">
        <v>197</v>
      </c>
      <c r="E8" s="159">
        <v>61208</v>
      </c>
      <c r="F8" s="159" t="s">
        <v>211</v>
      </c>
      <c r="G8" s="117">
        <v>36</v>
      </c>
      <c r="H8" s="106"/>
      <c r="I8" s="106" t="s">
        <v>74</v>
      </c>
      <c r="J8" s="155">
        <f>ROUND(299660.57,2)</f>
        <v>299660.57</v>
      </c>
      <c r="K8" s="155"/>
      <c r="L8" s="185"/>
      <c r="M8" s="186"/>
      <c r="N8" s="155">
        <v>299601.03</v>
      </c>
      <c r="O8" s="6"/>
      <c r="P8" s="164">
        <v>299601.03</v>
      </c>
      <c r="Q8" s="155"/>
      <c r="R8" s="160"/>
      <c r="S8" s="95"/>
      <c r="T8" s="119">
        <v>299601.03</v>
      </c>
      <c r="U8" s="6"/>
      <c r="V8" s="155">
        <v>299601.03</v>
      </c>
      <c r="W8" s="190"/>
      <c r="X8" s="190"/>
      <c r="Y8" s="191"/>
      <c r="Z8" s="155">
        <v>299601.03</v>
      </c>
      <c r="AA8" s="191"/>
    </row>
    <row r="9" spans="1:27" ht="68.25" customHeight="1">
      <c r="A9" s="226" t="s">
        <v>179</v>
      </c>
      <c r="B9" s="97" t="s">
        <v>189</v>
      </c>
      <c r="C9" s="125" t="s">
        <v>151</v>
      </c>
      <c r="D9" s="159" t="s">
        <v>195</v>
      </c>
      <c r="E9" s="159">
        <v>61302</v>
      </c>
      <c r="F9" s="117" t="s">
        <v>235</v>
      </c>
      <c r="G9" s="117">
        <v>36</v>
      </c>
      <c r="H9" s="106"/>
      <c r="I9" s="106" t="s">
        <v>74</v>
      </c>
      <c r="J9" s="155">
        <f>ROUND(189786.22,2)</f>
        <v>189786.22</v>
      </c>
      <c r="K9" s="155">
        <v>189786.22</v>
      </c>
      <c r="L9" s="185"/>
      <c r="M9" s="186"/>
      <c r="N9" s="186"/>
      <c r="O9" s="6"/>
      <c r="P9" s="164">
        <v>189786.22</v>
      </c>
      <c r="Q9" s="164">
        <v>189786.22</v>
      </c>
      <c r="R9" s="160"/>
      <c r="S9" s="95"/>
      <c r="T9" s="95"/>
      <c r="U9" s="6"/>
      <c r="V9" s="155">
        <v>189786.22</v>
      </c>
      <c r="W9" s="155">
        <v>189786.22</v>
      </c>
      <c r="X9" s="191"/>
      <c r="Y9" s="191"/>
      <c r="Z9" s="191"/>
      <c r="AA9" s="191"/>
    </row>
    <row r="10" spans="1:27" ht="74.25" customHeight="1">
      <c r="A10" s="226" t="s">
        <v>180</v>
      </c>
      <c r="B10" s="97" t="s">
        <v>189</v>
      </c>
      <c r="C10" s="125" t="s">
        <v>151</v>
      </c>
      <c r="D10" s="159" t="s">
        <v>195</v>
      </c>
      <c r="E10" s="159">
        <v>61302</v>
      </c>
      <c r="F10" s="117" t="s">
        <v>236</v>
      </c>
      <c r="G10" s="117">
        <v>36</v>
      </c>
      <c r="H10" s="106"/>
      <c r="I10" s="106" t="s">
        <v>74</v>
      </c>
      <c r="J10" s="155">
        <f>ROUND(613074.45,2)</f>
        <v>613074.45</v>
      </c>
      <c r="K10" s="155">
        <v>613074.45</v>
      </c>
      <c r="L10" s="186"/>
      <c r="M10" s="186"/>
      <c r="N10" s="186"/>
      <c r="O10" s="6"/>
      <c r="P10" s="164">
        <v>613074.45</v>
      </c>
      <c r="Q10" s="164">
        <v>613074.45</v>
      </c>
      <c r="R10" s="95"/>
      <c r="S10" s="95"/>
      <c r="T10" s="95"/>
      <c r="U10" s="6"/>
      <c r="V10" s="155">
        <v>613074.45</v>
      </c>
      <c r="W10" s="155">
        <v>613074.45</v>
      </c>
      <c r="X10" s="191"/>
      <c r="Y10" s="191"/>
      <c r="Z10" s="191"/>
      <c r="AA10" s="191"/>
    </row>
    <row r="11" spans="1:27" ht="51.75" customHeight="1">
      <c r="A11" s="226" t="s">
        <v>181</v>
      </c>
      <c r="B11" s="97" t="s">
        <v>189</v>
      </c>
      <c r="C11" s="125" t="s">
        <v>151</v>
      </c>
      <c r="D11" s="159" t="s">
        <v>195</v>
      </c>
      <c r="E11" s="159">
        <v>61302</v>
      </c>
      <c r="F11" s="117" t="s">
        <v>237</v>
      </c>
      <c r="G11" s="117">
        <v>36</v>
      </c>
      <c r="H11" s="106"/>
      <c r="I11" s="106" t="s">
        <v>74</v>
      </c>
      <c r="J11" s="155">
        <f>ROUND(69683.88,2)</f>
        <v>69683.88</v>
      </c>
      <c r="K11" s="155">
        <v>69683.88</v>
      </c>
      <c r="L11" s="186"/>
      <c r="M11" s="186"/>
      <c r="N11" s="186"/>
      <c r="O11" s="6"/>
      <c r="P11" s="164">
        <v>69683.88</v>
      </c>
      <c r="Q11" s="164">
        <v>69683.88</v>
      </c>
      <c r="R11" s="95"/>
      <c r="S11" s="95"/>
      <c r="T11" s="95"/>
      <c r="U11" s="6"/>
      <c r="V11" s="155">
        <v>69683.88</v>
      </c>
      <c r="W11" s="155">
        <v>69683.88</v>
      </c>
      <c r="X11" s="191"/>
      <c r="Y11" s="191"/>
      <c r="Z11" s="191"/>
      <c r="AA11" s="191"/>
    </row>
    <row r="12" spans="1:27" ht="93.75" customHeight="1">
      <c r="A12" s="226" t="s">
        <v>182</v>
      </c>
      <c r="B12" s="97" t="s">
        <v>189</v>
      </c>
      <c r="C12" s="125" t="s">
        <v>151</v>
      </c>
      <c r="D12" s="159" t="s">
        <v>195</v>
      </c>
      <c r="E12" s="159">
        <v>61302</v>
      </c>
      <c r="F12" s="117" t="s">
        <v>243</v>
      </c>
      <c r="G12" s="117">
        <v>36</v>
      </c>
      <c r="H12" s="106"/>
      <c r="I12" s="106" t="s">
        <v>74</v>
      </c>
      <c r="J12" s="155">
        <f>ROUND(139310.5,2)</f>
        <v>139310.5</v>
      </c>
      <c r="K12" s="155">
        <v>139310.5</v>
      </c>
      <c r="L12" s="186"/>
      <c r="M12" s="186"/>
      <c r="N12" s="186"/>
      <c r="O12" s="6"/>
      <c r="P12" s="164">
        <v>139310.5</v>
      </c>
      <c r="Q12" s="164">
        <v>139310.5</v>
      </c>
      <c r="R12" s="95"/>
      <c r="S12" s="95"/>
      <c r="T12" s="95"/>
      <c r="U12" s="6"/>
      <c r="V12" s="155">
        <v>139310.5</v>
      </c>
      <c r="W12" s="155">
        <v>139310.5</v>
      </c>
      <c r="X12" s="191"/>
      <c r="Y12" s="191"/>
      <c r="Z12" s="191"/>
      <c r="AA12" s="191"/>
    </row>
    <row r="13" spans="1:27" ht="54.75" customHeight="1">
      <c r="A13" s="226" t="s">
        <v>183</v>
      </c>
      <c r="B13" s="97" t="s">
        <v>189</v>
      </c>
      <c r="C13" s="125" t="s">
        <v>151</v>
      </c>
      <c r="D13" s="159" t="s">
        <v>195</v>
      </c>
      <c r="E13" s="159">
        <v>61302</v>
      </c>
      <c r="F13" s="117" t="s">
        <v>238</v>
      </c>
      <c r="G13" s="117">
        <v>36</v>
      </c>
      <c r="H13" s="106"/>
      <c r="I13" s="106" t="s">
        <v>74</v>
      </c>
      <c r="J13" s="155">
        <f>ROUND(44505.81,2)</f>
        <v>44505.81</v>
      </c>
      <c r="K13" s="155">
        <v>44505.81</v>
      </c>
      <c r="L13" s="186"/>
      <c r="M13" s="186"/>
      <c r="N13" s="186"/>
      <c r="O13" s="6"/>
      <c r="P13" s="164">
        <v>44505.81</v>
      </c>
      <c r="Q13" s="164">
        <v>44505.81</v>
      </c>
      <c r="R13" s="95"/>
      <c r="S13" s="95"/>
      <c r="T13" s="95"/>
      <c r="U13" s="6"/>
      <c r="V13" s="155">
        <v>44505.81</v>
      </c>
      <c r="W13" s="155">
        <v>44505.81</v>
      </c>
      <c r="X13" s="191"/>
      <c r="Y13" s="191"/>
      <c r="Z13" s="191"/>
      <c r="AA13" s="191"/>
    </row>
    <row r="14" spans="1:27" ht="74.25" customHeight="1">
      <c r="A14" s="226" t="s">
        <v>184</v>
      </c>
      <c r="B14" s="97" t="s">
        <v>189</v>
      </c>
      <c r="C14" s="125" t="s">
        <v>151</v>
      </c>
      <c r="D14" s="159" t="s">
        <v>195</v>
      </c>
      <c r="E14" s="159">
        <v>61302</v>
      </c>
      <c r="F14" s="117" t="s">
        <v>239</v>
      </c>
      <c r="G14" s="117">
        <v>36</v>
      </c>
      <c r="H14" s="106"/>
      <c r="I14" s="106" t="s">
        <v>74</v>
      </c>
      <c r="J14" s="155">
        <f>ROUND(275613.23,2)</f>
        <v>275613.23</v>
      </c>
      <c r="K14" s="155">
        <v>275613.23</v>
      </c>
      <c r="L14" s="186"/>
      <c r="M14" s="186"/>
      <c r="N14" s="186"/>
      <c r="O14" s="6"/>
      <c r="P14" s="164">
        <v>275613.23</v>
      </c>
      <c r="Q14" s="164">
        <v>275613.23</v>
      </c>
      <c r="R14" s="95"/>
      <c r="S14" s="95"/>
      <c r="T14" s="95"/>
      <c r="U14" s="6"/>
      <c r="V14" s="155">
        <v>275613.23</v>
      </c>
      <c r="W14" s="155">
        <v>275613.23</v>
      </c>
      <c r="X14" s="191"/>
      <c r="Y14" s="191"/>
      <c r="Z14" s="191"/>
      <c r="AA14" s="191"/>
    </row>
    <row r="15" spans="1:27" ht="79.5" customHeight="1">
      <c r="A15" s="226" t="s">
        <v>185</v>
      </c>
      <c r="B15" s="97" t="s">
        <v>189</v>
      </c>
      <c r="C15" s="125" t="s">
        <v>151</v>
      </c>
      <c r="D15" s="159" t="s">
        <v>195</v>
      </c>
      <c r="E15" s="159">
        <v>61302</v>
      </c>
      <c r="F15" s="117" t="s">
        <v>240</v>
      </c>
      <c r="G15" s="117">
        <v>36</v>
      </c>
      <c r="H15" s="106"/>
      <c r="I15" s="106" t="s">
        <v>74</v>
      </c>
      <c r="J15" s="155">
        <f>ROUND(29575.07,2)</f>
        <v>29575.07</v>
      </c>
      <c r="K15" s="155">
        <v>29575.07</v>
      </c>
      <c r="L15" s="186"/>
      <c r="M15" s="186"/>
      <c r="N15" s="186"/>
      <c r="O15" s="6"/>
      <c r="P15" s="164">
        <v>29575.07</v>
      </c>
      <c r="Q15" s="164">
        <v>29575.07</v>
      </c>
      <c r="R15" s="95"/>
      <c r="S15" s="95"/>
      <c r="T15" s="95"/>
      <c r="U15" s="6"/>
      <c r="V15" s="155">
        <v>29575.07</v>
      </c>
      <c r="W15" s="155">
        <v>29575.07</v>
      </c>
      <c r="X15" s="191"/>
      <c r="Y15" s="191"/>
      <c r="Z15" s="191"/>
      <c r="AA15" s="191"/>
    </row>
    <row r="16" spans="1:27" ht="64.5" customHeight="1">
      <c r="A16" s="226" t="s">
        <v>186</v>
      </c>
      <c r="B16" s="97" t="s">
        <v>189</v>
      </c>
      <c r="C16" s="125" t="s">
        <v>151</v>
      </c>
      <c r="D16" s="159" t="s">
        <v>195</v>
      </c>
      <c r="E16" s="159">
        <v>61302</v>
      </c>
      <c r="F16" s="117" t="s">
        <v>238</v>
      </c>
      <c r="G16" s="117">
        <v>36</v>
      </c>
      <c r="H16" s="106"/>
      <c r="I16" s="106" t="s">
        <v>74</v>
      </c>
      <c r="J16" s="155">
        <f>ROUND(44505.81,2)</f>
        <v>44505.81</v>
      </c>
      <c r="K16" s="155">
        <v>44505.81</v>
      </c>
      <c r="L16" s="186"/>
      <c r="M16" s="187"/>
      <c r="N16" s="186"/>
      <c r="O16" s="6"/>
      <c r="P16" s="164">
        <v>44505.81</v>
      </c>
      <c r="Q16" s="164">
        <v>44505.81</v>
      </c>
      <c r="R16" s="95"/>
      <c r="S16" s="163"/>
      <c r="T16" s="95"/>
      <c r="U16" s="6"/>
      <c r="V16" s="155">
        <v>44505.81</v>
      </c>
      <c r="W16" s="155">
        <v>44505.81</v>
      </c>
      <c r="X16" s="191"/>
      <c r="Y16" s="191"/>
      <c r="Z16" s="191"/>
      <c r="AA16" s="191"/>
    </row>
    <row r="17" spans="1:27" ht="67.5" customHeight="1">
      <c r="A17" s="226" t="s">
        <v>187</v>
      </c>
      <c r="B17" s="97" t="s">
        <v>193</v>
      </c>
      <c r="C17" s="125" t="s">
        <v>151</v>
      </c>
      <c r="D17" s="159" t="s">
        <v>195</v>
      </c>
      <c r="E17" s="159">
        <v>61302</v>
      </c>
      <c r="F17" s="117" t="s">
        <v>241</v>
      </c>
      <c r="G17" s="117">
        <v>36</v>
      </c>
      <c r="H17" s="106"/>
      <c r="I17" s="106" t="s">
        <v>74</v>
      </c>
      <c r="J17" s="155">
        <f>ROUND(97461.87,2)</f>
        <v>97461.87</v>
      </c>
      <c r="K17" s="155">
        <v>97461.87</v>
      </c>
      <c r="L17" s="186"/>
      <c r="M17" s="187"/>
      <c r="N17" s="186"/>
      <c r="O17" s="6"/>
      <c r="P17" s="164">
        <v>97461.87</v>
      </c>
      <c r="Q17" s="164">
        <v>97461.87</v>
      </c>
      <c r="R17" s="95"/>
      <c r="S17" s="163"/>
      <c r="T17" s="95"/>
      <c r="U17" s="6"/>
      <c r="V17" s="155">
        <v>97461.87</v>
      </c>
      <c r="W17" s="155">
        <v>97461.87</v>
      </c>
      <c r="X17" s="191"/>
      <c r="Y17" s="191"/>
      <c r="Z17" s="191"/>
      <c r="AA17" s="191"/>
    </row>
    <row r="18" spans="1:27" ht="79.5" customHeight="1">
      <c r="A18" s="226" t="s">
        <v>188</v>
      </c>
      <c r="B18" s="97" t="s">
        <v>193</v>
      </c>
      <c r="C18" s="125" t="s">
        <v>151</v>
      </c>
      <c r="D18" s="159" t="s">
        <v>195</v>
      </c>
      <c r="E18" s="159">
        <v>61302</v>
      </c>
      <c r="F18" s="117" t="s">
        <v>242</v>
      </c>
      <c r="G18" s="117">
        <v>36</v>
      </c>
      <c r="H18" s="106"/>
      <c r="I18" s="106" t="s">
        <v>74</v>
      </c>
      <c r="J18" s="155">
        <f>ROUND(55196.3,2)</f>
        <v>55196.3</v>
      </c>
      <c r="K18" s="155">
        <v>55196.3</v>
      </c>
      <c r="L18" s="186"/>
      <c r="M18" s="187"/>
      <c r="N18" s="186"/>
      <c r="O18" s="6"/>
      <c r="P18" s="164">
        <v>55196.3</v>
      </c>
      <c r="Q18" s="164">
        <v>55196.3</v>
      </c>
      <c r="R18" s="95"/>
      <c r="S18" s="163"/>
      <c r="T18" s="95"/>
      <c r="U18" s="6"/>
      <c r="V18" s="155">
        <v>55196.3</v>
      </c>
      <c r="W18" s="155">
        <v>55196.3</v>
      </c>
      <c r="X18" s="191"/>
      <c r="Y18" s="191"/>
      <c r="Z18" s="191"/>
      <c r="AA18" s="191"/>
    </row>
    <row r="19" spans="1:27" ht="97.5" customHeight="1">
      <c r="A19" s="223" t="s">
        <v>244</v>
      </c>
      <c r="B19" s="97" t="s">
        <v>189</v>
      </c>
      <c r="C19" s="125" t="s">
        <v>194</v>
      </c>
      <c r="D19" s="159" t="s">
        <v>196</v>
      </c>
      <c r="E19" s="159">
        <v>61405</v>
      </c>
      <c r="F19" s="117" t="s">
        <v>338</v>
      </c>
      <c r="G19" s="117">
        <v>36</v>
      </c>
      <c r="H19" s="106"/>
      <c r="I19" s="106" t="s">
        <v>74</v>
      </c>
      <c r="J19" s="121">
        <f>ROUND(827591.69,2)</f>
        <v>827591.69</v>
      </c>
      <c r="K19" s="155"/>
      <c r="L19" s="186"/>
      <c r="M19" s="121">
        <f>ROUND(827591.69,2)</f>
        <v>827591.69</v>
      </c>
      <c r="N19" s="186"/>
      <c r="O19" s="6"/>
      <c r="P19" s="121">
        <v>827228.56</v>
      </c>
      <c r="Q19" s="155"/>
      <c r="R19" s="95"/>
      <c r="S19" s="121">
        <v>827228.56</v>
      </c>
      <c r="T19" s="95"/>
      <c r="U19" s="6"/>
      <c r="V19" s="121">
        <v>827228.56</v>
      </c>
      <c r="W19" s="186"/>
      <c r="X19" s="191"/>
      <c r="Y19" s="121">
        <v>827228.56</v>
      </c>
      <c r="Z19" s="191"/>
      <c r="AA19" s="191"/>
    </row>
    <row r="20" spans="1:27" ht="52.5" customHeight="1">
      <c r="A20" s="223" t="s">
        <v>245</v>
      </c>
      <c r="B20" s="97" t="s">
        <v>189</v>
      </c>
      <c r="C20" s="125" t="s">
        <v>194</v>
      </c>
      <c r="D20" s="159" t="s">
        <v>197</v>
      </c>
      <c r="E20" s="159">
        <v>61204</v>
      </c>
      <c r="F20" s="168" t="s">
        <v>339</v>
      </c>
      <c r="G20" s="168">
        <v>36</v>
      </c>
      <c r="H20" s="169"/>
      <c r="I20" s="169" t="s">
        <v>74</v>
      </c>
      <c r="J20" s="121">
        <f>ROUND(3373997.96,2)</f>
        <v>3373997.96</v>
      </c>
      <c r="K20" s="155"/>
      <c r="L20" s="186"/>
      <c r="M20" s="121">
        <f>ROUND(3373997.96,2)</f>
        <v>3373997.96</v>
      </c>
      <c r="N20" s="186"/>
      <c r="O20" s="173"/>
      <c r="P20" s="121">
        <v>3315102.22</v>
      </c>
      <c r="Q20" s="155"/>
      <c r="R20" s="171"/>
      <c r="S20" s="121">
        <v>3315102.22</v>
      </c>
      <c r="T20" s="171"/>
      <c r="U20" s="173"/>
      <c r="V20" s="121">
        <v>2850987.91</v>
      </c>
      <c r="W20" s="186"/>
      <c r="X20" s="191"/>
      <c r="Y20" s="121">
        <v>2850987.91</v>
      </c>
      <c r="Z20" s="191"/>
      <c r="AA20" s="191"/>
    </row>
    <row r="21" spans="1:27" ht="61.5" customHeight="1">
      <c r="A21" s="223" t="s">
        <v>246</v>
      </c>
      <c r="B21" s="97" t="s">
        <v>189</v>
      </c>
      <c r="C21" s="125" t="s">
        <v>194</v>
      </c>
      <c r="D21" s="159" t="s">
        <v>196</v>
      </c>
      <c r="E21" s="159">
        <v>61405</v>
      </c>
      <c r="F21" s="117" t="s">
        <v>340</v>
      </c>
      <c r="G21" s="117">
        <v>36</v>
      </c>
      <c r="H21" s="106"/>
      <c r="I21" s="106" t="s">
        <v>74</v>
      </c>
      <c r="J21" s="121">
        <f>ROUND(1944509.51,2)</f>
        <v>1944509.51</v>
      </c>
      <c r="K21" s="155"/>
      <c r="L21" s="186"/>
      <c r="M21" s="121">
        <f>ROUND(1944509.51,2)</f>
        <v>1944509.51</v>
      </c>
      <c r="N21" s="186"/>
      <c r="O21" s="6"/>
      <c r="P21" s="121">
        <v>1938875.3</v>
      </c>
      <c r="Q21" s="155"/>
      <c r="R21" s="95"/>
      <c r="S21" s="121">
        <v>1938875.3</v>
      </c>
      <c r="T21" s="95"/>
      <c r="U21" s="6"/>
      <c r="V21" s="121">
        <v>1938875.3</v>
      </c>
      <c r="W21" s="186"/>
      <c r="X21" s="191"/>
      <c r="Y21" s="121">
        <v>1938875.3</v>
      </c>
      <c r="Z21" s="191"/>
      <c r="AA21" s="191"/>
    </row>
    <row r="22" spans="1:27" ht="16.5">
      <c r="A22" s="133"/>
      <c r="B22" s="140"/>
      <c r="C22" s="133"/>
      <c r="D22" s="161"/>
      <c r="E22" s="161"/>
      <c r="F22" s="210"/>
      <c r="G22" s="161"/>
      <c r="H22" s="162"/>
      <c r="I22" s="128"/>
      <c r="J22" s="144"/>
      <c r="K22" s="144"/>
      <c r="L22" s="130"/>
      <c r="M22" s="130"/>
      <c r="N22" s="130"/>
      <c r="O22" s="131"/>
      <c r="P22" s="129"/>
      <c r="Q22" s="144"/>
      <c r="R22" s="132"/>
      <c r="S22" s="132"/>
      <c r="T22" s="132"/>
      <c r="U22" s="131"/>
      <c r="V22" s="132"/>
      <c r="W22" s="130"/>
      <c r="X22" s="132"/>
      <c r="Y22" s="132"/>
      <c r="Z22" s="132"/>
      <c r="AA22" s="132"/>
    </row>
    <row r="23" spans="1:27" ht="16.5">
      <c r="A23" s="133"/>
      <c r="B23" s="140"/>
      <c r="C23" s="133"/>
      <c r="D23" s="161"/>
      <c r="E23" s="161"/>
      <c r="F23" s="161"/>
      <c r="G23" s="161"/>
      <c r="H23" s="162"/>
      <c r="I23" s="128"/>
      <c r="J23" s="144"/>
      <c r="K23" s="144"/>
      <c r="L23" s="130"/>
      <c r="M23" s="130"/>
      <c r="N23" s="130"/>
      <c r="O23" s="131"/>
      <c r="P23" s="129"/>
      <c r="Q23" s="144"/>
      <c r="R23" s="132"/>
      <c r="S23" s="132"/>
      <c r="T23" s="132"/>
      <c r="U23" s="131"/>
      <c r="V23" s="132"/>
      <c r="W23" s="130"/>
      <c r="X23" s="132"/>
      <c r="Y23" s="132"/>
      <c r="Z23" s="132"/>
      <c r="AA23" s="132"/>
    </row>
    <row r="24" spans="1:27" ht="16.5">
      <c r="A24" s="133"/>
      <c r="B24" s="140"/>
      <c r="C24" s="133"/>
      <c r="D24" s="161"/>
      <c r="E24" s="161"/>
      <c r="F24" s="161"/>
      <c r="G24" s="161"/>
      <c r="H24" s="162"/>
      <c r="I24" s="128"/>
      <c r="J24" s="144"/>
      <c r="K24" s="144"/>
      <c r="L24" s="130"/>
      <c r="M24" s="130"/>
      <c r="N24" s="130"/>
      <c r="O24" s="131"/>
      <c r="P24" s="129"/>
      <c r="Q24" s="144"/>
      <c r="R24" s="132"/>
      <c r="S24" s="132"/>
      <c r="T24" s="132"/>
      <c r="U24" s="131"/>
      <c r="V24" s="132"/>
      <c r="W24" s="130"/>
      <c r="X24" s="132"/>
      <c r="Y24" s="132"/>
      <c r="Z24" s="132"/>
      <c r="AA24" s="132"/>
    </row>
    <row r="25" spans="1:27" ht="16.5">
      <c r="A25" s="133"/>
      <c r="B25" s="140"/>
      <c r="C25" s="133"/>
      <c r="D25" s="161"/>
      <c r="E25" s="161"/>
      <c r="F25" s="161"/>
      <c r="G25" s="161"/>
      <c r="H25" s="162"/>
      <c r="I25" s="128"/>
      <c r="J25" s="144"/>
      <c r="K25" s="144"/>
      <c r="L25" s="130"/>
      <c r="M25" s="130"/>
      <c r="N25" s="130"/>
      <c r="O25" s="131"/>
      <c r="P25" s="129"/>
      <c r="Q25" s="144"/>
      <c r="R25" s="132"/>
      <c r="S25" s="132"/>
      <c r="T25" s="132"/>
      <c r="U25" s="131"/>
      <c r="V25" s="132"/>
      <c r="W25" s="130"/>
      <c r="X25" s="132"/>
      <c r="Y25" s="132"/>
      <c r="Z25" s="132"/>
      <c r="AA25" s="132"/>
    </row>
    <row r="26" spans="1:27" ht="16.5">
      <c r="A26" s="133"/>
      <c r="B26" s="140"/>
      <c r="C26" s="133"/>
      <c r="D26" s="161"/>
      <c r="E26" s="161"/>
      <c r="F26" s="161"/>
      <c r="G26" s="161"/>
      <c r="H26" s="162"/>
      <c r="I26" s="128"/>
      <c r="J26" s="144"/>
      <c r="K26" s="144"/>
      <c r="L26" s="130"/>
      <c r="M26" s="130"/>
      <c r="N26" s="130"/>
      <c r="O26" s="131"/>
      <c r="P26" s="129"/>
      <c r="Q26" s="144"/>
      <c r="R26" s="132"/>
      <c r="S26" s="132"/>
      <c r="T26" s="132"/>
      <c r="U26" s="131"/>
      <c r="V26" s="132"/>
      <c r="W26" s="130"/>
      <c r="X26" s="132"/>
      <c r="Y26" s="132"/>
      <c r="Z26" s="132"/>
      <c r="AA26" s="132"/>
    </row>
    <row r="27" spans="1:27" ht="16.5">
      <c r="A27" s="133"/>
      <c r="B27" s="140"/>
      <c r="C27" s="133"/>
      <c r="D27" s="161"/>
      <c r="E27" s="161"/>
      <c r="F27" s="161"/>
      <c r="G27" s="161"/>
      <c r="H27" s="162"/>
      <c r="I27" s="128"/>
      <c r="J27" s="144"/>
      <c r="K27" s="144"/>
      <c r="L27" s="130"/>
      <c r="M27" s="130"/>
      <c r="N27" s="130"/>
      <c r="O27" s="131"/>
      <c r="P27" s="129"/>
      <c r="Q27" s="144"/>
      <c r="R27" s="132"/>
      <c r="S27" s="132"/>
      <c r="T27" s="132"/>
      <c r="U27" s="131"/>
      <c r="V27" s="132"/>
      <c r="W27" s="130"/>
      <c r="X27" s="132"/>
      <c r="Y27" s="132"/>
      <c r="Z27" s="132"/>
      <c r="AA27" s="132"/>
    </row>
    <row r="28" spans="1:27" ht="16.5">
      <c r="A28" s="133"/>
      <c r="B28" s="140"/>
      <c r="C28" s="133"/>
      <c r="D28" s="161"/>
      <c r="E28" s="161"/>
      <c r="F28" s="161"/>
      <c r="G28" s="161"/>
      <c r="H28" s="162"/>
      <c r="I28" s="128"/>
      <c r="J28" s="144"/>
      <c r="K28" s="144"/>
      <c r="L28" s="130"/>
      <c r="M28" s="130"/>
      <c r="N28" s="130"/>
      <c r="O28" s="131"/>
      <c r="P28" s="129"/>
      <c r="Q28" s="144"/>
      <c r="R28" s="132"/>
      <c r="S28" s="132"/>
      <c r="T28" s="132"/>
      <c r="U28" s="131"/>
      <c r="V28" s="132"/>
      <c r="W28" s="130"/>
      <c r="X28" s="132"/>
      <c r="Y28" s="132"/>
      <c r="Z28" s="132"/>
      <c r="AA28" s="132"/>
    </row>
    <row r="29" spans="1:27" ht="16.5">
      <c r="A29" s="133"/>
      <c r="B29" s="140"/>
      <c r="C29" s="133"/>
      <c r="D29" s="161"/>
      <c r="E29" s="161"/>
      <c r="F29" s="161"/>
      <c r="G29" s="161"/>
      <c r="H29" s="162"/>
      <c r="I29" s="128"/>
      <c r="J29" s="144"/>
      <c r="K29" s="144"/>
      <c r="L29" s="130"/>
      <c r="M29" s="130"/>
      <c r="N29" s="130"/>
      <c r="O29" s="131"/>
      <c r="P29" s="129"/>
      <c r="Q29" s="144"/>
      <c r="R29" s="132"/>
      <c r="S29" s="132"/>
      <c r="T29" s="132"/>
      <c r="U29" s="131"/>
      <c r="V29" s="132"/>
      <c r="W29" s="130"/>
      <c r="X29" s="132"/>
      <c r="Y29" s="132"/>
      <c r="Z29" s="132"/>
      <c r="AA29" s="132"/>
    </row>
    <row r="30" spans="1:27" ht="16.5">
      <c r="A30" s="133"/>
      <c r="B30" s="140"/>
      <c r="C30" s="133"/>
      <c r="D30" s="161"/>
      <c r="E30" s="161"/>
      <c r="F30" s="161"/>
      <c r="G30" s="161"/>
      <c r="H30" s="162"/>
      <c r="I30" s="128"/>
      <c r="J30" s="144"/>
      <c r="K30" s="144"/>
      <c r="L30" s="130"/>
      <c r="M30" s="130"/>
      <c r="N30" s="130"/>
      <c r="O30" s="131"/>
      <c r="P30" s="129"/>
      <c r="Q30" s="144"/>
      <c r="R30" s="132"/>
      <c r="S30" s="132"/>
      <c r="T30" s="132"/>
      <c r="U30" s="131"/>
      <c r="V30" s="132"/>
      <c r="W30" s="130"/>
      <c r="X30" s="132"/>
      <c r="Y30" s="132"/>
      <c r="Z30" s="132"/>
      <c r="AA30" s="132"/>
    </row>
    <row r="31" spans="1:27" s="113" customFormat="1" ht="16.5" customHeight="1">
      <c r="A31" s="133"/>
      <c r="B31" s="234"/>
      <c r="C31" s="234"/>
      <c r="D31" s="234"/>
      <c r="E31" s="137"/>
      <c r="F31" s="234"/>
      <c r="G31" s="234"/>
      <c r="H31" s="234"/>
      <c r="I31" s="234"/>
      <c r="J31" s="234"/>
      <c r="K31" s="138"/>
      <c r="L31" s="116"/>
      <c r="M31" s="233"/>
      <c r="N31" s="233"/>
      <c r="O31" s="233"/>
      <c r="P31" s="233"/>
      <c r="Q31" s="138"/>
      <c r="R31" s="136"/>
      <c r="S31" s="234"/>
      <c r="T31" s="234"/>
      <c r="U31" s="234"/>
      <c r="V31" s="234"/>
      <c r="W31" s="234"/>
      <c r="X31" s="136"/>
      <c r="Y31" s="136"/>
      <c r="Z31" s="136"/>
      <c r="AA31" s="136"/>
    </row>
    <row r="32" spans="1:27" ht="16.5" customHeight="1">
      <c r="A32" s="87"/>
      <c r="B32" s="238"/>
      <c r="C32" s="238"/>
      <c r="D32" s="238"/>
      <c r="E32" s="139"/>
      <c r="F32" s="238"/>
      <c r="G32" s="238"/>
      <c r="H32" s="238"/>
      <c r="I32" s="238"/>
      <c r="J32" s="238"/>
      <c r="K32" s="107"/>
      <c r="L32" s="165"/>
      <c r="M32" s="165"/>
      <c r="N32" s="239"/>
      <c r="O32" s="239"/>
      <c r="P32" s="107"/>
      <c r="Q32" s="107"/>
      <c r="R32" s="87"/>
      <c r="S32" s="238"/>
      <c r="T32" s="238"/>
      <c r="U32" s="238"/>
      <c r="V32" s="238"/>
      <c r="W32" s="238"/>
      <c r="X32" s="87"/>
      <c r="Y32" s="87"/>
      <c r="Z32" s="87"/>
      <c r="AA32" s="87"/>
    </row>
    <row r="37" spans="6:32" ht="23.25"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107"/>
      <c r="V37" s="10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6:32" ht="16.5">
      <c r="F38" s="85"/>
      <c r="G38" s="85"/>
      <c r="H38" s="86"/>
      <c r="I38" s="87"/>
      <c r="J38" s="88"/>
      <c r="K38" s="87"/>
      <c r="L38" s="87"/>
      <c r="M38" s="87"/>
      <c r="N38" s="87"/>
      <c r="O38" s="107"/>
      <c r="P38" s="107"/>
      <c r="Q38" s="87"/>
      <c r="R38" s="87"/>
      <c r="S38" s="87"/>
      <c r="T38" s="87"/>
      <c r="U38" s="107"/>
      <c r="V38" s="10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6:32" ht="25.5">
      <c r="F39" s="85"/>
      <c r="G39" s="87"/>
      <c r="H39" s="89"/>
      <c r="I39" s="90"/>
      <c r="J39" s="91"/>
      <c r="K39" s="90"/>
      <c r="L39" s="90"/>
      <c r="M39" s="90"/>
      <c r="N39" s="90"/>
      <c r="O39" s="108"/>
      <c r="P39" s="108"/>
      <c r="Q39" s="90"/>
      <c r="R39" s="90"/>
      <c r="S39" s="90"/>
      <c r="T39" s="90"/>
      <c r="U39" s="126"/>
      <c r="V39" s="10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6:32" ht="16.5">
      <c r="F40" s="85"/>
      <c r="G40" s="87"/>
      <c r="H40" s="86"/>
      <c r="I40" s="87"/>
      <c r="J40" s="88"/>
      <c r="K40" s="87"/>
      <c r="L40" s="87"/>
      <c r="M40" s="87"/>
      <c r="N40" s="87"/>
      <c r="O40" s="107"/>
      <c r="P40" s="107"/>
      <c r="Q40" s="87"/>
      <c r="R40" s="87"/>
      <c r="S40" s="87"/>
      <c r="T40" s="87"/>
      <c r="U40" s="107"/>
      <c r="V40" s="10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  <row r="41" spans="6:32" ht="25.5">
      <c r="F41" s="87"/>
      <c r="G41" s="87"/>
      <c r="H41" s="86"/>
      <c r="I41" s="87"/>
      <c r="J41" s="88"/>
      <c r="K41" s="87"/>
      <c r="L41" s="87"/>
      <c r="M41" s="87"/>
      <c r="N41" s="87"/>
      <c r="O41" s="109"/>
      <c r="P41" s="107"/>
      <c r="Q41" s="87"/>
      <c r="R41" s="87"/>
      <c r="S41" s="87"/>
      <c r="T41" s="87"/>
      <c r="U41" s="107"/>
      <c r="V41" s="107"/>
      <c r="W41" s="87"/>
      <c r="X41" s="87"/>
      <c r="Y41" s="87"/>
      <c r="Z41" s="87"/>
      <c r="AA41" s="87"/>
      <c r="AB41" s="87"/>
      <c r="AC41" s="127"/>
      <c r="AD41" s="87"/>
      <c r="AE41" s="87"/>
      <c r="AF41" s="87"/>
    </row>
    <row r="42" spans="6:32" ht="16.5">
      <c r="F42" s="236"/>
      <c r="G42" s="236"/>
      <c r="H42" s="245"/>
      <c r="I42" s="236"/>
      <c r="J42" s="236"/>
      <c r="K42" s="236"/>
      <c r="L42" s="236"/>
      <c r="M42" s="235"/>
      <c r="N42" s="235"/>
      <c r="O42" s="236"/>
      <c r="P42" s="236"/>
      <c r="Q42" s="236"/>
      <c r="R42" s="237"/>
      <c r="S42" s="237"/>
      <c r="T42" s="237"/>
      <c r="U42" s="240"/>
      <c r="V42" s="240"/>
      <c r="W42" s="240"/>
      <c r="X42" s="241"/>
      <c r="Y42" s="241"/>
      <c r="Z42" s="241"/>
      <c r="AA42" s="240"/>
      <c r="AB42" s="240"/>
      <c r="AC42" s="240"/>
      <c r="AD42" s="240"/>
      <c r="AE42" s="240"/>
      <c r="AF42" s="240"/>
    </row>
    <row r="43" spans="6:32" ht="16.5">
      <c r="F43" s="236"/>
      <c r="G43" s="236"/>
      <c r="H43" s="245"/>
      <c r="I43" s="236"/>
      <c r="J43" s="236"/>
      <c r="K43" s="236"/>
      <c r="L43" s="236"/>
      <c r="M43" s="128"/>
      <c r="N43" s="128"/>
      <c r="O43" s="129"/>
      <c r="P43" s="129"/>
      <c r="Q43" s="130"/>
      <c r="R43" s="130"/>
      <c r="S43" s="130"/>
      <c r="T43" s="131"/>
      <c r="U43" s="129"/>
      <c r="V43" s="129"/>
      <c r="W43" s="132"/>
      <c r="X43" s="132"/>
      <c r="Y43" s="132"/>
      <c r="Z43" s="131"/>
      <c r="AA43" s="132"/>
      <c r="AB43" s="130"/>
      <c r="AC43" s="132"/>
      <c r="AD43" s="132"/>
      <c r="AE43" s="132"/>
      <c r="AF43" s="132"/>
    </row>
    <row r="44" spans="6:32" ht="16.5">
      <c r="F44" s="133"/>
      <c r="G44" s="140"/>
      <c r="H44" s="140"/>
      <c r="I44" s="141"/>
      <c r="J44" s="141"/>
      <c r="K44" s="141"/>
      <c r="L44" s="141"/>
      <c r="M44" s="142"/>
      <c r="N44" s="143"/>
      <c r="O44" s="144"/>
      <c r="P44" s="144"/>
      <c r="Q44" s="145"/>
      <c r="R44" s="145"/>
      <c r="S44" s="145"/>
      <c r="T44" s="146"/>
      <c r="U44" s="147"/>
      <c r="V44" s="144"/>
      <c r="W44" s="148"/>
      <c r="X44" s="132"/>
      <c r="Y44" s="132"/>
      <c r="Z44" s="131"/>
      <c r="AA44" s="132"/>
      <c r="AB44" s="130"/>
      <c r="AC44" s="132"/>
      <c r="AD44" s="132"/>
      <c r="AE44" s="132"/>
      <c r="AF44" s="132"/>
    </row>
    <row r="45" spans="6:32" ht="16.5">
      <c r="F45" s="133"/>
      <c r="G45" s="140"/>
      <c r="H45" s="140"/>
      <c r="I45" s="141"/>
      <c r="J45" s="141"/>
      <c r="K45" s="141"/>
      <c r="L45" s="141"/>
      <c r="M45" s="142"/>
      <c r="N45" s="143"/>
      <c r="O45" s="144"/>
      <c r="P45" s="144"/>
      <c r="Q45" s="145"/>
      <c r="R45" s="145"/>
      <c r="S45" s="145"/>
      <c r="T45" s="146"/>
      <c r="U45" s="147"/>
      <c r="V45" s="144"/>
      <c r="W45" s="148"/>
      <c r="X45" s="132"/>
      <c r="Y45" s="132"/>
      <c r="Z45" s="131"/>
      <c r="AA45" s="132"/>
      <c r="AB45" s="130"/>
      <c r="AC45" s="132"/>
      <c r="AD45" s="132"/>
      <c r="AE45" s="132"/>
      <c r="AF45" s="132"/>
    </row>
    <row r="46" spans="6:32" ht="16.5">
      <c r="F46" s="133"/>
      <c r="G46" s="140"/>
      <c r="H46" s="140"/>
      <c r="I46" s="141"/>
      <c r="J46" s="141"/>
      <c r="K46" s="141"/>
      <c r="L46" s="141"/>
      <c r="M46" s="142"/>
      <c r="N46" s="143"/>
      <c r="O46" s="144"/>
      <c r="P46" s="144"/>
      <c r="Q46" s="145"/>
      <c r="R46" s="145"/>
      <c r="S46" s="145"/>
      <c r="T46" s="146"/>
      <c r="U46" s="147"/>
      <c r="V46" s="144"/>
      <c r="W46" s="148"/>
      <c r="X46" s="132"/>
      <c r="Y46" s="132"/>
      <c r="Z46" s="131"/>
      <c r="AA46" s="132"/>
      <c r="AB46" s="130"/>
      <c r="AC46" s="132"/>
      <c r="AD46" s="132"/>
      <c r="AE46" s="132"/>
      <c r="AF46" s="132"/>
    </row>
    <row r="47" spans="6:32" ht="16.5">
      <c r="F47" s="133"/>
      <c r="G47" s="140"/>
      <c r="H47" s="140"/>
      <c r="I47" s="141"/>
      <c r="J47" s="141"/>
      <c r="K47" s="141"/>
      <c r="L47" s="141"/>
      <c r="M47" s="142"/>
      <c r="N47" s="143"/>
      <c r="O47" s="144"/>
      <c r="P47" s="144"/>
      <c r="Q47" s="145"/>
      <c r="R47" s="145"/>
      <c r="S47" s="145"/>
      <c r="T47" s="146"/>
      <c r="U47" s="147"/>
      <c r="V47" s="144"/>
      <c r="W47" s="148"/>
      <c r="X47" s="132"/>
      <c r="Y47" s="132"/>
      <c r="Z47" s="131"/>
      <c r="AA47" s="132"/>
      <c r="AB47" s="130"/>
      <c r="AC47" s="132"/>
      <c r="AD47" s="132"/>
      <c r="AE47" s="132"/>
      <c r="AF47" s="132"/>
    </row>
    <row r="48" spans="6:32" ht="16.5">
      <c r="F48" s="133"/>
      <c r="G48" s="140"/>
      <c r="H48" s="140"/>
      <c r="I48" s="141"/>
      <c r="J48" s="141"/>
      <c r="K48" s="141"/>
      <c r="L48" s="141"/>
      <c r="M48" s="142"/>
      <c r="N48" s="143"/>
      <c r="O48" s="144"/>
      <c r="P48" s="144"/>
      <c r="Q48" s="145"/>
      <c r="R48" s="145"/>
      <c r="S48" s="145"/>
      <c r="T48" s="146"/>
      <c r="U48" s="147"/>
      <c r="V48" s="144"/>
      <c r="W48" s="148"/>
      <c r="X48" s="132"/>
      <c r="Y48" s="132"/>
      <c r="Z48" s="131"/>
      <c r="AA48" s="132"/>
      <c r="AB48" s="130"/>
      <c r="AC48" s="132"/>
      <c r="AD48" s="132"/>
      <c r="AE48" s="132"/>
      <c r="AF48" s="132"/>
    </row>
    <row r="49" spans="6:32" ht="16.5">
      <c r="F49" s="133"/>
      <c r="G49" s="140"/>
      <c r="H49" s="140"/>
      <c r="I49" s="149"/>
      <c r="J49" s="141"/>
      <c r="K49" s="141"/>
      <c r="L49" s="141"/>
      <c r="M49" s="142"/>
      <c r="N49" s="143"/>
      <c r="O49" s="144"/>
      <c r="P49" s="144"/>
      <c r="Q49" s="145"/>
      <c r="R49" s="145"/>
      <c r="S49" s="145"/>
      <c r="T49" s="146"/>
      <c r="U49" s="147"/>
      <c r="V49" s="144"/>
      <c r="W49" s="148"/>
      <c r="X49" s="132"/>
      <c r="Y49" s="132"/>
      <c r="Z49" s="131"/>
      <c r="AA49" s="132"/>
      <c r="AB49" s="130"/>
      <c r="AC49" s="132"/>
      <c r="AD49" s="132"/>
      <c r="AE49" s="132"/>
      <c r="AF49" s="132"/>
    </row>
    <row r="50" spans="6:32" ht="16.5">
      <c r="F50" s="133"/>
      <c r="G50" s="140"/>
      <c r="H50" s="140"/>
      <c r="I50" s="141"/>
      <c r="J50" s="141"/>
      <c r="K50" s="141"/>
      <c r="L50" s="141"/>
      <c r="M50" s="142"/>
      <c r="N50" s="143"/>
      <c r="O50" s="144"/>
      <c r="P50" s="144"/>
      <c r="Q50" s="145"/>
      <c r="R50" s="145"/>
      <c r="S50" s="145"/>
      <c r="T50" s="146"/>
      <c r="U50" s="147"/>
      <c r="V50" s="144"/>
      <c r="W50" s="148"/>
      <c r="X50" s="132"/>
      <c r="Y50" s="132"/>
      <c r="Z50" s="131"/>
      <c r="AA50" s="132"/>
      <c r="AB50" s="130"/>
      <c r="AC50" s="132"/>
      <c r="AD50" s="132"/>
      <c r="AE50" s="132"/>
      <c r="AF50" s="132"/>
    </row>
    <row r="51" spans="6:32" ht="16.5">
      <c r="F51" s="133"/>
      <c r="G51" s="140"/>
      <c r="H51" s="140"/>
      <c r="I51" s="141"/>
      <c r="J51" s="141"/>
      <c r="K51" s="141"/>
      <c r="L51" s="141"/>
      <c r="M51" s="142"/>
      <c r="N51" s="143"/>
      <c r="O51" s="144"/>
      <c r="P51" s="144"/>
      <c r="Q51" s="145"/>
      <c r="R51" s="145"/>
      <c r="S51" s="145"/>
      <c r="T51" s="146"/>
      <c r="U51" s="147"/>
      <c r="V51" s="144"/>
      <c r="W51" s="148"/>
      <c r="X51" s="132"/>
      <c r="Y51" s="132"/>
      <c r="Z51" s="131"/>
      <c r="AA51" s="132"/>
      <c r="AB51" s="130"/>
      <c r="AC51" s="132"/>
      <c r="AD51" s="132"/>
      <c r="AE51" s="132"/>
      <c r="AF51" s="132"/>
    </row>
    <row r="52" spans="6:32" ht="16.5">
      <c r="F52" s="133"/>
      <c r="G52" s="140"/>
      <c r="H52" s="140"/>
      <c r="I52" s="149"/>
      <c r="J52" s="141"/>
      <c r="K52" s="141"/>
      <c r="L52" s="141"/>
      <c r="M52" s="142"/>
      <c r="N52" s="143"/>
      <c r="O52" s="144"/>
      <c r="P52" s="144"/>
      <c r="Q52" s="145"/>
      <c r="R52" s="145"/>
      <c r="S52" s="145"/>
      <c r="T52" s="146"/>
      <c r="U52" s="147"/>
      <c r="V52" s="144"/>
      <c r="W52" s="148"/>
      <c r="X52" s="132"/>
      <c r="Y52" s="132"/>
      <c r="Z52" s="131"/>
      <c r="AA52" s="132"/>
      <c r="AB52" s="130"/>
      <c r="AC52" s="132"/>
      <c r="AD52" s="132"/>
      <c r="AE52" s="132"/>
      <c r="AF52" s="132"/>
    </row>
    <row r="53" spans="6:32" ht="16.5">
      <c r="F53" s="133"/>
      <c r="G53" s="140"/>
      <c r="H53" s="140"/>
      <c r="I53" s="149"/>
      <c r="J53" s="141"/>
      <c r="K53" s="141"/>
      <c r="L53" s="141"/>
      <c r="M53" s="142"/>
      <c r="N53" s="143"/>
      <c r="O53" s="144"/>
      <c r="P53" s="144"/>
      <c r="Q53" s="145"/>
      <c r="R53" s="145"/>
      <c r="S53" s="145"/>
      <c r="T53" s="146"/>
      <c r="U53" s="147"/>
      <c r="V53" s="144"/>
      <c r="W53" s="148"/>
      <c r="X53" s="132"/>
      <c r="Y53" s="132"/>
      <c r="Z53" s="131"/>
      <c r="AA53" s="132"/>
      <c r="AB53" s="130"/>
      <c r="AC53" s="132"/>
      <c r="AD53" s="132"/>
      <c r="AE53" s="132"/>
      <c r="AF53" s="132"/>
    </row>
    <row r="54" spans="6:32" ht="16.5">
      <c r="F54" s="133"/>
      <c r="G54" s="140"/>
      <c r="H54" s="140"/>
      <c r="I54" s="141"/>
      <c r="J54" s="141"/>
      <c r="K54" s="141"/>
      <c r="L54" s="141"/>
      <c r="M54" s="142"/>
      <c r="N54" s="143"/>
      <c r="O54" s="144"/>
      <c r="P54" s="144"/>
      <c r="Q54" s="145"/>
      <c r="R54" s="145"/>
      <c r="S54" s="145"/>
      <c r="T54" s="146"/>
      <c r="U54" s="147"/>
      <c r="V54" s="144"/>
      <c r="W54" s="148"/>
      <c r="X54" s="132"/>
      <c r="Y54" s="132"/>
      <c r="Z54" s="131"/>
      <c r="AA54" s="132"/>
      <c r="AB54" s="130"/>
      <c r="AC54" s="132"/>
      <c r="AD54" s="132"/>
      <c r="AE54" s="132"/>
      <c r="AF54" s="132"/>
    </row>
    <row r="55" spans="6:32" ht="16.5">
      <c r="F55" s="133"/>
      <c r="G55" s="140"/>
      <c r="H55" s="140"/>
      <c r="I55" s="141"/>
      <c r="J55" s="141"/>
      <c r="K55" s="141"/>
      <c r="L55" s="141"/>
      <c r="M55" s="142"/>
      <c r="N55" s="143"/>
      <c r="O55" s="144"/>
      <c r="P55" s="144"/>
      <c r="Q55" s="145"/>
      <c r="R55" s="145"/>
      <c r="S55" s="145"/>
      <c r="T55" s="146"/>
      <c r="U55" s="147"/>
      <c r="V55" s="144"/>
      <c r="W55" s="148"/>
      <c r="X55" s="132"/>
      <c r="Y55" s="132"/>
      <c r="Z55" s="131"/>
      <c r="AA55" s="132"/>
      <c r="AB55" s="130"/>
      <c r="AC55" s="132"/>
      <c r="AD55" s="132"/>
      <c r="AE55" s="132"/>
      <c r="AF55" s="132"/>
    </row>
    <row r="56" spans="6:32" ht="16.5">
      <c r="F56" s="133"/>
      <c r="G56" s="140"/>
      <c r="H56" s="140"/>
      <c r="I56" s="141"/>
      <c r="J56" s="141"/>
      <c r="K56" s="141"/>
      <c r="L56" s="141"/>
      <c r="M56" s="142"/>
      <c r="N56" s="143"/>
      <c r="O56" s="144"/>
      <c r="P56" s="144"/>
      <c r="Q56" s="145"/>
      <c r="R56" s="145"/>
      <c r="S56" s="145"/>
      <c r="T56" s="146"/>
      <c r="U56" s="147"/>
      <c r="V56" s="144"/>
      <c r="W56" s="148"/>
      <c r="X56" s="132"/>
      <c r="Y56" s="132"/>
      <c r="Z56" s="131"/>
      <c r="AA56" s="132"/>
      <c r="AB56" s="130"/>
      <c r="AC56" s="132"/>
      <c r="AD56" s="132"/>
      <c r="AE56" s="132"/>
      <c r="AF56" s="132"/>
    </row>
    <row r="57" spans="6:32" ht="16.5">
      <c r="F57" s="133"/>
      <c r="G57" s="140"/>
      <c r="H57" s="140"/>
      <c r="I57" s="141"/>
      <c r="J57" s="141"/>
      <c r="K57" s="141"/>
      <c r="L57" s="141"/>
      <c r="M57" s="142"/>
      <c r="N57" s="143"/>
      <c r="O57" s="144"/>
      <c r="P57" s="144"/>
      <c r="Q57" s="145"/>
      <c r="R57" s="145"/>
      <c r="S57" s="145"/>
      <c r="T57" s="146"/>
      <c r="U57" s="147"/>
      <c r="V57" s="144"/>
      <c r="W57" s="148"/>
      <c r="X57" s="132"/>
      <c r="Y57" s="132"/>
      <c r="Z57" s="131"/>
      <c r="AA57" s="132"/>
      <c r="AB57" s="130"/>
      <c r="AC57" s="132"/>
      <c r="AD57" s="132"/>
      <c r="AE57" s="132"/>
      <c r="AF57" s="132"/>
    </row>
    <row r="58" spans="6:32" ht="16.5">
      <c r="F58" s="133"/>
      <c r="G58" s="140"/>
      <c r="H58" s="140"/>
      <c r="I58" s="141"/>
      <c r="J58" s="141"/>
      <c r="K58" s="141"/>
      <c r="L58" s="141"/>
      <c r="M58" s="142"/>
      <c r="N58" s="143"/>
      <c r="O58" s="144"/>
      <c r="P58" s="144"/>
      <c r="Q58" s="145"/>
      <c r="R58" s="145"/>
      <c r="S58" s="145"/>
      <c r="T58" s="146"/>
      <c r="U58" s="147"/>
      <c r="V58" s="144"/>
      <c r="W58" s="148"/>
      <c r="X58" s="132"/>
      <c r="Y58" s="132"/>
      <c r="Z58" s="131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9"/>
      <c r="J59" s="141"/>
      <c r="K59" s="141"/>
      <c r="L59" s="141"/>
      <c r="M59" s="142"/>
      <c r="N59" s="143"/>
      <c r="O59" s="144"/>
      <c r="P59" s="144"/>
      <c r="Q59" s="145"/>
      <c r="R59" s="145"/>
      <c r="S59" s="145"/>
      <c r="T59" s="146"/>
      <c r="U59" s="147"/>
      <c r="V59" s="144"/>
      <c r="W59" s="148"/>
      <c r="X59" s="132"/>
      <c r="Y59" s="132"/>
      <c r="Z59" s="131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41"/>
      <c r="K60" s="141"/>
      <c r="L60" s="141"/>
      <c r="M60" s="142"/>
      <c r="N60" s="143"/>
      <c r="O60" s="144"/>
      <c r="P60" s="144"/>
      <c r="Q60" s="145"/>
      <c r="R60" s="145"/>
      <c r="S60" s="145"/>
      <c r="T60" s="146"/>
      <c r="U60" s="147"/>
      <c r="V60" s="144"/>
      <c r="W60" s="148"/>
      <c r="X60" s="132"/>
      <c r="Y60" s="132"/>
      <c r="Z60" s="131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1"/>
      <c r="J61" s="141"/>
      <c r="K61" s="141"/>
      <c r="L61" s="141"/>
      <c r="M61" s="142"/>
      <c r="N61" s="143"/>
      <c r="O61" s="144"/>
      <c r="P61" s="144"/>
      <c r="Q61" s="145"/>
      <c r="R61" s="145"/>
      <c r="S61" s="145"/>
      <c r="T61" s="146"/>
      <c r="U61" s="147"/>
      <c r="V61" s="144"/>
      <c r="W61" s="148"/>
      <c r="X61" s="132"/>
      <c r="Y61" s="132"/>
      <c r="Z61" s="131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1"/>
      <c r="J62" s="141"/>
      <c r="K62" s="141"/>
      <c r="L62" s="141"/>
      <c r="M62" s="142"/>
      <c r="N62" s="143"/>
      <c r="O62" s="144"/>
      <c r="P62" s="144"/>
      <c r="Q62" s="145"/>
      <c r="R62" s="145"/>
      <c r="S62" s="145"/>
      <c r="T62" s="146"/>
      <c r="U62" s="147"/>
      <c r="V62" s="144"/>
      <c r="W62" s="148"/>
      <c r="X62" s="132"/>
      <c r="Y62" s="132"/>
      <c r="Z62" s="131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41"/>
      <c r="K63" s="141"/>
      <c r="L63" s="141"/>
      <c r="M63" s="142"/>
      <c r="N63" s="143"/>
      <c r="O63" s="144"/>
      <c r="P63" s="144"/>
      <c r="Q63" s="145"/>
      <c r="R63" s="145"/>
      <c r="S63" s="145"/>
      <c r="T63" s="146"/>
      <c r="U63" s="147"/>
      <c r="V63" s="144"/>
      <c r="W63" s="148"/>
      <c r="X63" s="132"/>
      <c r="Y63" s="132"/>
      <c r="Z63" s="131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9"/>
      <c r="J64" s="141"/>
      <c r="K64" s="141"/>
      <c r="L64" s="141"/>
      <c r="M64" s="142"/>
      <c r="N64" s="143"/>
      <c r="O64" s="144"/>
      <c r="P64" s="144"/>
      <c r="Q64" s="145"/>
      <c r="R64" s="145"/>
      <c r="S64" s="145"/>
      <c r="T64" s="146"/>
      <c r="U64" s="147"/>
      <c r="V64" s="144"/>
      <c r="W64" s="148"/>
      <c r="X64" s="132"/>
      <c r="Y64" s="132"/>
      <c r="Z64" s="131"/>
      <c r="AA64" s="132"/>
      <c r="AB64" s="130"/>
      <c r="AC64" s="132"/>
      <c r="AD64" s="132"/>
      <c r="AE64" s="132"/>
      <c r="AF64" s="132"/>
    </row>
    <row r="65" spans="6:32" ht="16.5">
      <c r="F65" s="133"/>
      <c r="G65" s="140"/>
      <c r="H65" s="140"/>
      <c r="I65" s="141"/>
      <c r="J65" s="141"/>
      <c r="K65" s="141"/>
      <c r="L65" s="141"/>
      <c r="M65" s="142"/>
      <c r="N65" s="143"/>
      <c r="O65" s="144"/>
      <c r="P65" s="144"/>
      <c r="Q65" s="145"/>
      <c r="R65" s="145"/>
      <c r="S65" s="145"/>
      <c r="T65" s="146"/>
      <c r="U65" s="147"/>
      <c r="V65" s="144"/>
      <c r="W65" s="148"/>
      <c r="X65" s="132"/>
      <c r="Y65" s="132"/>
      <c r="Z65" s="131"/>
      <c r="AA65" s="132"/>
      <c r="AB65" s="130"/>
      <c r="AC65" s="132"/>
      <c r="AD65" s="132"/>
      <c r="AE65" s="132"/>
      <c r="AF65" s="132"/>
    </row>
    <row r="66" spans="6:32" ht="16.5">
      <c r="F66" s="133"/>
      <c r="G66" s="140"/>
      <c r="H66" s="140"/>
      <c r="I66" s="141"/>
      <c r="J66" s="141"/>
      <c r="K66" s="141"/>
      <c r="L66" s="141"/>
      <c r="M66" s="142"/>
      <c r="N66" s="143"/>
      <c r="O66" s="144"/>
      <c r="P66" s="144"/>
      <c r="Q66" s="145"/>
      <c r="R66" s="145"/>
      <c r="S66" s="145"/>
      <c r="T66" s="146"/>
      <c r="U66" s="147"/>
      <c r="V66" s="144"/>
      <c r="W66" s="148"/>
      <c r="X66" s="132"/>
      <c r="Y66" s="132"/>
      <c r="Z66" s="131"/>
      <c r="AA66" s="132"/>
      <c r="AB66" s="130"/>
      <c r="AC66" s="132"/>
      <c r="AD66" s="132"/>
      <c r="AE66" s="132"/>
      <c r="AF66" s="132"/>
    </row>
    <row r="67" spans="6:32" ht="16.5">
      <c r="F67" s="133"/>
      <c r="G67" s="140"/>
      <c r="H67" s="140"/>
      <c r="I67" s="149"/>
      <c r="J67" s="141"/>
      <c r="K67" s="141"/>
      <c r="L67" s="141"/>
      <c r="M67" s="142"/>
      <c r="N67" s="143"/>
      <c r="O67" s="144"/>
      <c r="P67" s="144"/>
      <c r="Q67" s="145"/>
      <c r="R67" s="145"/>
      <c r="S67" s="145"/>
      <c r="T67" s="146"/>
      <c r="U67" s="147"/>
      <c r="V67" s="144"/>
      <c r="W67" s="148"/>
      <c r="X67" s="132"/>
      <c r="Y67" s="132"/>
      <c r="Z67" s="131"/>
      <c r="AA67" s="132"/>
      <c r="AB67" s="130"/>
      <c r="AC67" s="132"/>
      <c r="AD67" s="132"/>
      <c r="AE67" s="132"/>
      <c r="AF67" s="132"/>
    </row>
    <row r="68" spans="6:32" ht="16.5">
      <c r="F68" s="133"/>
      <c r="G68" s="140"/>
      <c r="H68" s="140"/>
      <c r="I68" s="141"/>
      <c r="J68" s="135"/>
      <c r="K68" s="150"/>
      <c r="L68" s="141"/>
      <c r="M68" s="142"/>
      <c r="N68" s="142"/>
      <c r="O68" s="144"/>
      <c r="P68" s="144"/>
      <c r="Q68" s="144"/>
      <c r="R68" s="148"/>
      <c r="S68" s="148"/>
      <c r="T68" s="148"/>
      <c r="U68" s="147"/>
      <c r="V68" s="144"/>
      <c r="W68" s="144"/>
      <c r="X68" s="132"/>
      <c r="Y68" s="132"/>
      <c r="Z68" s="132"/>
      <c r="AA68" s="132"/>
      <c r="AB68" s="130"/>
      <c r="AC68" s="132"/>
      <c r="AD68" s="132"/>
      <c r="AE68" s="132"/>
      <c r="AF68" s="132"/>
    </row>
    <row r="69" spans="6:32" ht="16.5">
      <c r="F69" s="133"/>
      <c r="G69" s="140"/>
      <c r="H69" s="140"/>
      <c r="I69" s="141"/>
      <c r="J69" s="135"/>
      <c r="K69" s="150"/>
      <c r="L69" s="141"/>
      <c r="M69" s="142"/>
      <c r="N69" s="142"/>
      <c r="O69" s="144"/>
      <c r="P69" s="144"/>
      <c r="Q69" s="144"/>
      <c r="R69" s="148"/>
      <c r="S69" s="148"/>
      <c r="T69" s="148"/>
      <c r="U69" s="147"/>
      <c r="V69" s="144"/>
      <c r="W69" s="144"/>
      <c r="X69" s="132"/>
      <c r="Y69" s="132"/>
      <c r="Z69" s="132"/>
      <c r="AA69" s="132"/>
      <c r="AB69" s="130"/>
      <c r="AC69" s="132"/>
      <c r="AD69" s="132"/>
      <c r="AE69" s="132"/>
      <c r="AF69" s="132"/>
    </row>
    <row r="70" spans="6:32" ht="16.5">
      <c r="F70" s="133"/>
      <c r="G70" s="140"/>
      <c r="H70" s="140"/>
      <c r="I70" s="149"/>
      <c r="J70" s="135"/>
      <c r="K70" s="150"/>
      <c r="L70" s="141"/>
      <c r="M70" s="142"/>
      <c r="N70" s="142"/>
      <c r="O70" s="144"/>
      <c r="P70" s="144"/>
      <c r="Q70" s="144"/>
      <c r="R70" s="148"/>
      <c r="S70" s="148"/>
      <c r="T70" s="148"/>
      <c r="U70" s="147"/>
      <c r="V70" s="144"/>
      <c r="W70" s="144"/>
      <c r="X70" s="132"/>
      <c r="Y70" s="132"/>
      <c r="Z70" s="132"/>
      <c r="AA70" s="132"/>
      <c r="AB70" s="130"/>
      <c r="AC70" s="132"/>
      <c r="AD70" s="132"/>
      <c r="AE70" s="132"/>
      <c r="AF70" s="132"/>
    </row>
    <row r="71" spans="6:32" ht="16.5">
      <c r="F71" s="133"/>
      <c r="G71" s="140"/>
      <c r="H71" s="140"/>
      <c r="I71" s="149"/>
      <c r="J71" s="135"/>
      <c r="K71" s="150"/>
      <c r="L71" s="141"/>
      <c r="M71" s="142"/>
      <c r="N71" s="142"/>
      <c r="O71" s="144"/>
      <c r="P71" s="144"/>
      <c r="Q71" s="144"/>
      <c r="R71" s="148"/>
      <c r="S71" s="144"/>
      <c r="T71" s="148"/>
      <c r="U71" s="147"/>
      <c r="V71" s="144"/>
      <c r="W71" s="144"/>
      <c r="X71" s="132"/>
      <c r="Y71" s="134"/>
      <c r="Z71" s="132"/>
      <c r="AA71" s="132"/>
      <c r="AB71" s="130"/>
      <c r="AC71" s="132"/>
      <c r="AD71" s="132"/>
      <c r="AE71" s="132"/>
      <c r="AF71" s="132"/>
    </row>
    <row r="72" spans="6:32" ht="16.5">
      <c r="F72" s="133"/>
      <c r="G72" s="140"/>
      <c r="H72" s="140"/>
      <c r="I72" s="149"/>
      <c r="J72" s="135"/>
      <c r="K72" s="150"/>
      <c r="L72" s="141"/>
      <c r="M72" s="142"/>
      <c r="N72" s="142"/>
      <c r="O72" s="144"/>
      <c r="P72" s="144"/>
      <c r="Q72" s="144"/>
      <c r="R72" s="148"/>
      <c r="S72" s="144"/>
      <c r="T72" s="148"/>
      <c r="U72" s="147"/>
      <c r="V72" s="144"/>
      <c r="W72" s="144"/>
      <c r="X72" s="132"/>
      <c r="Y72" s="134"/>
      <c r="Z72" s="132"/>
      <c r="AA72" s="132"/>
      <c r="AB72" s="130"/>
      <c r="AC72" s="132"/>
      <c r="AD72" s="132"/>
      <c r="AE72" s="132"/>
      <c r="AF72" s="132"/>
    </row>
    <row r="73" spans="6:32" ht="16.5">
      <c r="F73" s="133"/>
      <c r="G73" s="140"/>
      <c r="H73" s="140"/>
      <c r="I73" s="141"/>
      <c r="J73" s="135"/>
      <c r="K73" s="150"/>
      <c r="L73" s="141"/>
      <c r="M73" s="142"/>
      <c r="N73" s="142"/>
      <c r="O73" s="144"/>
      <c r="P73" s="144"/>
      <c r="Q73" s="144"/>
      <c r="R73" s="148"/>
      <c r="S73" s="144"/>
      <c r="T73" s="148"/>
      <c r="U73" s="147"/>
      <c r="V73" s="144"/>
      <c r="W73" s="144"/>
      <c r="X73" s="132"/>
      <c r="Y73" s="134"/>
      <c r="Z73" s="132"/>
      <c r="AA73" s="132"/>
      <c r="AB73" s="130"/>
      <c r="AC73" s="132"/>
      <c r="AD73" s="132"/>
      <c r="AE73" s="132"/>
      <c r="AF73" s="132"/>
    </row>
    <row r="74" spans="6:32" ht="16.5">
      <c r="F74" s="133"/>
      <c r="G74" s="140"/>
      <c r="H74" s="140"/>
      <c r="I74" s="141"/>
      <c r="J74" s="135"/>
      <c r="K74" s="150"/>
      <c r="L74" s="141"/>
      <c r="M74" s="142"/>
      <c r="N74" s="142"/>
      <c r="O74" s="144"/>
      <c r="P74" s="144"/>
      <c r="Q74" s="144"/>
      <c r="R74" s="148"/>
      <c r="S74" s="144"/>
      <c r="T74" s="148"/>
      <c r="U74" s="147"/>
      <c r="V74" s="144"/>
      <c r="W74" s="144"/>
      <c r="X74" s="132"/>
      <c r="Y74" s="134"/>
      <c r="Z74" s="132"/>
      <c r="AA74" s="132"/>
      <c r="AB74" s="130"/>
      <c r="AC74" s="132"/>
      <c r="AD74" s="132"/>
      <c r="AE74" s="132"/>
      <c r="AF74" s="132"/>
    </row>
    <row r="75" spans="6:32" ht="16.5">
      <c r="F75" s="133"/>
      <c r="G75" s="140"/>
      <c r="H75" s="140"/>
      <c r="I75" s="141"/>
      <c r="J75" s="135"/>
      <c r="K75" s="150"/>
      <c r="L75" s="141"/>
      <c r="M75" s="142"/>
      <c r="N75" s="142"/>
      <c r="O75" s="144"/>
      <c r="P75" s="144"/>
      <c r="Q75" s="144"/>
      <c r="R75" s="148"/>
      <c r="S75" s="144"/>
      <c r="T75" s="148"/>
      <c r="U75" s="147"/>
      <c r="V75" s="144"/>
      <c r="W75" s="144"/>
      <c r="X75" s="132"/>
      <c r="Y75" s="134"/>
      <c r="Z75" s="132"/>
      <c r="AA75" s="132"/>
      <c r="AB75" s="130"/>
      <c r="AC75" s="132"/>
      <c r="AD75" s="132"/>
      <c r="AE75" s="132"/>
      <c r="AF75" s="132"/>
    </row>
    <row r="76" spans="6:32" ht="16.5">
      <c r="F76" s="133"/>
      <c r="G76" s="140"/>
      <c r="H76" s="140"/>
      <c r="I76" s="141"/>
      <c r="J76" s="135"/>
      <c r="K76" s="150"/>
      <c r="L76" s="141"/>
      <c r="M76" s="142"/>
      <c r="N76" s="142"/>
      <c r="O76" s="144"/>
      <c r="P76" s="144"/>
      <c r="Q76" s="144"/>
      <c r="R76" s="148"/>
      <c r="S76" s="144"/>
      <c r="T76" s="148"/>
      <c r="U76" s="147"/>
      <c r="V76" s="144"/>
      <c r="W76" s="144"/>
      <c r="X76" s="132"/>
      <c r="Y76" s="134"/>
      <c r="Z76" s="132"/>
      <c r="AA76" s="132"/>
      <c r="AB76" s="130"/>
      <c r="AC76" s="132"/>
      <c r="AD76" s="132"/>
      <c r="AE76" s="132"/>
      <c r="AF76" s="132"/>
    </row>
    <row r="77" spans="6:32" ht="16.5">
      <c r="F77" s="133"/>
      <c r="G77" s="140"/>
      <c r="H77" s="140"/>
      <c r="I77" s="149"/>
      <c r="J77" s="135"/>
      <c r="K77" s="150"/>
      <c r="L77" s="141"/>
      <c r="M77" s="142"/>
      <c r="N77" s="142"/>
      <c r="O77" s="144"/>
      <c r="P77" s="144"/>
      <c r="Q77" s="144"/>
      <c r="R77" s="148"/>
      <c r="S77" s="144"/>
      <c r="T77" s="148"/>
      <c r="U77" s="147"/>
      <c r="V77" s="144"/>
      <c r="W77" s="144"/>
      <c r="X77" s="132"/>
      <c r="Y77" s="134"/>
      <c r="Z77" s="132"/>
      <c r="AA77" s="132"/>
      <c r="AB77" s="130"/>
      <c r="AC77" s="132"/>
      <c r="AD77" s="132"/>
      <c r="AE77" s="132"/>
      <c r="AF77" s="132"/>
    </row>
    <row r="78" spans="6:32" ht="16.5">
      <c r="F78" s="133"/>
      <c r="G78" s="140"/>
      <c r="H78" s="140"/>
      <c r="I78" s="149"/>
      <c r="J78" s="135"/>
      <c r="K78" s="150"/>
      <c r="L78" s="141"/>
      <c r="M78" s="142"/>
      <c r="N78" s="142"/>
      <c r="O78" s="144"/>
      <c r="P78" s="144"/>
      <c r="Q78" s="144"/>
      <c r="R78" s="148"/>
      <c r="S78" s="144"/>
      <c r="T78" s="148"/>
      <c r="U78" s="147"/>
      <c r="V78" s="144"/>
      <c r="W78" s="144"/>
      <c r="X78" s="132"/>
      <c r="Y78" s="134"/>
      <c r="Z78" s="132"/>
      <c r="AA78" s="132"/>
      <c r="AB78" s="130"/>
      <c r="AC78" s="132"/>
      <c r="AD78" s="132"/>
      <c r="AE78" s="132"/>
      <c r="AF78" s="132"/>
    </row>
    <row r="79" spans="6:32" ht="16.5">
      <c r="F79" s="133"/>
      <c r="G79" s="140"/>
      <c r="H79" s="140"/>
      <c r="I79" s="149"/>
      <c r="J79" s="135"/>
      <c r="K79" s="150"/>
      <c r="L79" s="141"/>
      <c r="M79" s="142"/>
      <c r="N79" s="142"/>
      <c r="O79" s="144"/>
      <c r="P79" s="144"/>
      <c r="Q79" s="144"/>
      <c r="R79" s="148"/>
      <c r="S79" s="144"/>
      <c r="T79" s="148"/>
      <c r="U79" s="147"/>
      <c r="V79" s="144"/>
      <c r="W79" s="144"/>
      <c r="X79" s="132"/>
      <c r="Y79" s="134"/>
      <c r="Z79" s="132"/>
      <c r="AA79" s="132"/>
      <c r="AB79" s="130"/>
      <c r="AC79" s="132"/>
      <c r="AD79" s="132"/>
      <c r="AE79" s="132"/>
      <c r="AF79" s="132"/>
    </row>
    <row r="80" spans="6:32" ht="16.5">
      <c r="F80" s="133"/>
      <c r="G80" s="151"/>
      <c r="H80" s="86"/>
      <c r="I80" s="151"/>
      <c r="J80" s="86"/>
      <c r="K80" s="151"/>
      <c r="L80" s="151"/>
      <c r="M80" s="151"/>
      <c r="N80" s="151"/>
      <c r="O80" s="152"/>
      <c r="P80" s="152"/>
      <c r="Q80" s="151"/>
      <c r="R80" s="151"/>
      <c r="S80" s="151"/>
      <c r="T80" s="151"/>
      <c r="U80" s="152"/>
      <c r="V80" s="152"/>
      <c r="W80" s="151"/>
      <c r="X80" s="87"/>
      <c r="Y80" s="87"/>
      <c r="Z80" s="87"/>
      <c r="AA80" s="87"/>
      <c r="AB80" s="87"/>
      <c r="AC80" s="87"/>
      <c r="AD80" s="87"/>
      <c r="AE80" s="87"/>
      <c r="AF80" s="87"/>
    </row>
    <row r="81" spans="6:32" ht="16.5">
      <c r="F81" s="133"/>
      <c r="G81" s="87"/>
      <c r="H81" s="86"/>
      <c r="I81" s="87"/>
      <c r="J81" s="88"/>
      <c r="K81" s="87"/>
      <c r="L81" s="87"/>
      <c r="M81" s="87"/>
      <c r="N81" s="87"/>
      <c r="O81" s="107"/>
      <c r="P81" s="107"/>
      <c r="Q81" s="87"/>
      <c r="R81" s="87"/>
      <c r="S81" s="87"/>
      <c r="T81" s="87"/>
      <c r="U81" s="107"/>
      <c r="V81" s="107"/>
      <c r="W81" s="87"/>
      <c r="X81" s="87"/>
      <c r="Y81" s="87"/>
      <c r="Z81" s="87"/>
      <c r="AA81" s="87"/>
      <c r="AB81" s="87"/>
      <c r="AC81" s="87"/>
      <c r="AD81" s="87"/>
      <c r="AE81" s="87"/>
      <c r="AF81" s="87"/>
    </row>
    <row r="82" spans="6:32" ht="16.5">
      <c r="F82" s="136"/>
      <c r="G82" s="234"/>
      <c r="H82" s="234"/>
      <c r="I82" s="234"/>
      <c r="J82" s="137"/>
      <c r="K82" s="234"/>
      <c r="L82" s="234"/>
      <c r="M82" s="234"/>
      <c r="N82" s="234"/>
      <c r="O82" s="234"/>
      <c r="P82" s="138"/>
      <c r="Q82" s="116"/>
      <c r="R82" s="233"/>
      <c r="S82" s="233"/>
      <c r="T82" s="233"/>
      <c r="U82" s="233"/>
      <c r="V82" s="138"/>
      <c r="W82" s="136"/>
      <c r="X82" s="234"/>
      <c r="Y82" s="234"/>
      <c r="Z82" s="234"/>
      <c r="AA82" s="234"/>
      <c r="AB82" s="234"/>
      <c r="AC82" s="136"/>
      <c r="AD82" s="136"/>
      <c r="AE82" s="136"/>
      <c r="AF82" s="136"/>
    </row>
    <row r="83" spans="6:32" ht="16.5">
      <c r="F83" s="87"/>
      <c r="G83" s="238"/>
      <c r="H83" s="238"/>
      <c r="I83" s="238"/>
      <c r="J83" s="139"/>
      <c r="K83" s="238"/>
      <c r="L83" s="238"/>
      <c r="M83" s="238"/>
      <c r="N83" s="238"/>
      <c r="O83" s="238"/>
      <c r="P83" s="107"/>
      <c r="Q83" s="165"/>
      <c r="R83" s="165"/>
      <c r="S83" s="239"/>
      <c r="T83" s="239"/>
      <c r="U83" s="107"/>
      <c r="V83" s="107"/>
      <c r="W83" s="87"/>
      <c r="X83" s="238"/>
      <c r="Y83" s="238"/>
      <c r="Z83" s="238"/>
      <c r="AA83" s="238"/>
      <c r="AB83" s="238"/>
      <c r="AC83" s="87"/>
      <c r="AD83" s="87"/>
      <c r="AE83" s="87"/>
      <c r="AF83" s="87"/>
    </row>
    <row r="84" spans="6:32" ht="16.5">
      <c r="F84" s="87"/>
      <c r="G84" s="87"/>
      <c r="H84" s="86"/>
      <c r="I84" s="87"/>
      <c r="J84" s="88"/>
      <c r="K84" s="87"/>
      <c r="L84" s="87"/>
      <c r="M84" s="87"/>
      <c r="N84" s="87"/>
      <c r="O84" s="107"/>
      <c r="P84" s="107"/>
      <c r="Q84" s="87"/>
      <c r="R84" s="87"/>
      <c r="S84" s="87"/>
      <c r="T84" s="87"/>
      <c r="U84" s="107"/>
      <c r="V84" s="107"/>
      <c r="W84" s="87"/>
      <c r="X84" s="87"/>
      <c r="Y84" s="87"/>
      <c r="Z84" s="87"/>
      <c r="AA84" s="87"/>
      <c r="AB84" s="87"/>
      <c r="AC84" s="87"/>
      <c r="AD84" s="87"/>
      <c r="AE84" s="87"/>
      <c r="AF84" s="87"/>
    </row>
  </sheetData>
  <sheetProtection/>
  <mergeCells count="40">
    <mergeCell ref="A1:O1"/>
    <mergeCell ref="A6:A7"/>
    <mergeCell ref="B6:B7"/>
    <mergeCell ref="C6:C7"/>
    <mergeCell ref="D6:D7"/>
    <mergeCell ref="E6:E7"/>
    <mergeCell ref="F6:F7"/>
    <mergeCell ref="G6:G7"/>
    <mergeCell ref="H6:I6"/>
    <mergeCell ref="J6:O6"/>
    <mergeCell ref="P6:U6"/>
    <mergeCell ref="V6:AA6"/>
    <mergeCell ref="B31:D31"/>
    <mergeCell ref="F31:J31"/>
    <mergeCell ref="M31:P31"/>
    <mergeCell ref="S31:W31"/>
    <mergeCell ref="B32:D32"/>
    <mergeCell ref="F32:J32"/>
    <mergeCell ref="N32:O32"/>
    <mergeCell ref="S32:W32"/>
    <mergeCell ref="F37:T37"/>
    <mergeCell ref="F42:F43"/>
    <mergeCell ref="G42:G43"/>
    <mergeCell ref="H42:H43"/>
    <mergeCell ref="I42:I43"/>
    <mergeCell ref="J42:J43"/>
    <mergeCell ref="K42:K43"/>
    <mergeCell ref="L42:L43"/>
    <mergeCell ref="M42:N42"/>
    <mergeCell ref="O42:T42"/>
    <mergeCell ref="U42:Z42"/>
    <mergeCell ref="AA42:AF42"/>
    <mergeCell ref="G82:I82"/>
    <mergeCell ref="K82:O82"/>
    <mergeCell ref="R82:U82"/>
    <mergeCell ref="X82:AB82"/>
    <mergeCell ref="G83:I83"/>
    <mergeCell ref="K83:O83"/>
    <mergeCell ref="S83:T83"/>
    <mergeCell ref="X83:AB83"/>
  </mergeCells>
  <hyperlinks>
    <hyperlink ref="H6:I6" r:id="rId1" display="OBRA CAPITALIZABLE   (8)"/>
  </hyperlinks>
  <printOptions horizontalCentered="1"/>
  <pageMargins left="0.2362204724409449" right="0.2362204724409449" top="0.7480314960629921" bottom="0.35433070866141736" header="0" footer="0"/>
  <pageSetup fitToHeight="0" fitToWidth="1" horizontalDpi="600" verticalDpi="600" orientation="landscape" paperSize="9" scale="42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8"/>
  <sheetViews>
    <sheetView showGridLines="0" zoomScale="86" zoomScaleNormal="86" zoomScalePageLayoutView="30" workbookViewId="0" topLeftCell="A1">
      <selection activeCell="A8" sqref="A8:A25"/>
    </sheetView>
  </sheetViews>
  <sheetFormatPr defaultColWidth="11.421875" defaultRowHeight="15"/>
  <cols>
    <col min="1" max="1" width="47.2812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157" t="s">
        <v>24</v>
      </c>
      <c r="B2" s="157" t="s">
        <v>93</v>
      </c>
      <c r="C2" s="158"/>
      <c r="D2" s="136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157" t="s">
        <v>152</v>
      </c>
      <c r="B4" s="136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228" t="s">
        <v>247</v>
      </c>
      <c r="B8" s="97" t="s">
        <v>189</v>
      </c>
      <c r="C8" s="125" t="s">
        <v>194</v>
      </c>
      <c r="D8" s="159" t="s">
        <v>197</v>
      </c>
      <c r="E8" s="159">
        <v>61204</v>
      </c>
      <c r="F8" s="117" t="s">
        <v>339</v>
      </c>
      <c r="G8" s="117">
        <v>36</v>
      </c>
      <c r="H8" s="106"/>
      <c r="I8" s="106" t="s">
        <v>74</v>
      </c>
      <c r="J8" s="195">
        <f>ROUND(1279189.49,2)</f>
        <v>1279189.49</v>
      </c>
      <c r="K8" s="170"/>
      <c r="L8" s="196"/>
      <c r="M8" s="121">
        <f>ROUND(1279189.49,2)</f>
        <v>1279189.49</v>
      </c>
      <c r="N8" s="95"/>
      <c r="O8" s="6"/>
      <c r="P8" s="195">
        <v>1273623.74</v>
      </c>
      <c r="Q8" s="170"/>
      <c r="R8" s="197"/>
      <c r="S8" s="121">
        <v>1273623.74</v>
      </c>
      <c r="T8" s="95"/>
      <c r="U8" s="6"/>
      <c r="V8" s="101">
        <v>1273623.74</v>
      </c>
      <c r="W8" s="101"/>
      <c r="X8" s="190"/>
      <c r="Y8" s="121">
        <v>1273623.74</v>
      </c>
      <c r="Z8" s="191"/>
      <c r="AA8" s="94"/>
    </row>
    <row r="9" spans="1:27" ht="68.25" customHeight="1">
      <c r="A9" s="223" t="s">
        <v>248</v>
      </c>
      <c r="B9" s="97" t="s">
        <v>249</v>
      </c>
      <c r="C9" s="125" t="s">
        <v>194</v>
      </c>
      <c r="D9" s="159" t="s">
        <v>197</v>
      </c>
      <c r="E9" s="159">
        <v>61204</v>
      </c>
      <c r="F9" s="117" t="s">
        <v>341</v>
      </c>
      <c r="G9" s="117">
        <v>36</v>
      </c>
      <c r="H9" s="106"/>
      <c r="I9" s="106" t="s">
        <v>74</v>
      </c>
      <c r="J9" s="101">
        <f>ROUND(812769.38,2)</f>
        <v>812769.38</v>
      </c>
      <c r="K9" s="101">
        <f>J9/2</f>
        <v>406384.69</v>
      </c>
      <c r="L9" s="101">
        <v>406384.69</v>
      </c>
      <c r="M9" s="189"/>
      <c r="N9" s="95"/>
      <c r="O9" s="6"/>
      <c r="P9" s="199">
        <v>807795.18</v>
      </c>
      <c r="Q9" s="199">
        <f>P9/2</f>
        <v>403897.59</v>
      </c>
      <c r="R9" s="199">
        <f>P9/2</f>
        <v>403897.59</v>
      </c>
      <c r="S9" s="178"/>
      <c r="T9" s="171"/>
      <c r="U9" s="173"/>
      <c r="V9" s="199">
        <v>747976.7</v>
      </c>
      <c r="W9" s="199">
        <f>V9/2</f>
        <v>373988.35</v>
      </c>
      <c r="X9" s="199">
        <f>V9/2</f>
        <v>373988.35</v>
      </c>
      <c r="Y9" s="155"/>
      <c r="Z9" s="191"/>
      <c r="AA9" s="94"/>
    </row>
    <row r="10" spans="1:27" ht="55.5" customHeight="1">
      <c r="A10" s="223" t="s">
        <v>250</v>
      </c>
      <c r="B10" s="97" t="s">
        <v>251</v>
      </c>
      <c r="C10" s="125" t="s">
        <v>151</v>
      </c>
      <c r="D10" s="159" t="s">
        <v>197</v>
      </c>
      <c r="E10" s="159">
        <v>61202</v>
      </c>
      <c r="F10" s="117" t="s">
        <v>342</v>
      </c>
      <c r="G10" s="117">
        <v>36</v>
      </c>
      <c r="H10" s="106"/>
      <c r="I10" s="106" t="s">
        <v>74</v>
      </c>
      <c r="J10" s="101">
        <f>ROUND(480000,2)</f>
        <v>480000</v>
      </c>
      <c r="K10" s="101">
        <f>ROUND(480000,2)</f>
        <v>480000</v>
      </c>
      <c r="L10" s="101"/>
      <c r="M10" s="189"/>
      <c r="N10" s="95"/>
      <c r="O10" s="6"/>
      <c r="P10" s="101">
        <v>479599.65</v>
      </c>
      <c r="Q10" s="101">
        <v>479599.65</v>
      </c>
      <c r="R10" s="95"/>
      <c r="S10" s="164"/>
      <c r="T10" s="95"/>
      <c r="U10" s="6"/>
      <c r="V10" s="101">
        <v>446027.68</v>
      </c>
      <c r="W10" s="101">
        <v>446027.68</v>
      </c>
      <c r="X10" s="191"/>
      <c r="Y10" s="155"/>
      <c r="Z10" s="191"/>
      <c r="AA10" s="94"/>
    </row>
    <row r="11" spans="1:27" ht="51.75" customHeight="1">
      <c r="A11" s="223" t="s">
        <v>252</v>
      </c>
      <c r="B11" s="97" t="s">
        <v>189</v>
      </c>
      <c r="C11" s="125" t="s">
        <v>151</v>
      </c>
      <c r="D11" s="159" t="s">
        <v>197</v>
      </c>
      <c r="E11" s="159">
        <v>61202</v>
      </c>
      <c r="F11" s="117" t="s">
        <v>343</v>
      </c>
      <c r="G11" s="117">
        <v>36</v>
      </c>
      <c r="H11" s="106"/>
      <c r="I11" s="106" t="s">
        <v>74</v>
      </c>
      <c r="J11" s="101">
        <f>ROUND(201031.79,2)</f>
        <v>201031.79</v>
      </c>
      <c r="K11" s="101">
        <f>ROUND(201031.79,2)</f>
        <v>201031.79</v>
      </c>
      <c r="L11" s="121"/>
      <c r="M11" s="189"/>
      <c r="N11" s="95"/>
      <c r="O11" s="6"/>
      <c r="P11" s="195">
        <v>297787.78</v>
      </c>
      <c r="Q11" s="201"/>
      <c r="R11" s="198"/>
      <c r="S11" s="179"/>
      <c r="T11" s="198"/>
      <c r="U11" s="200"/>
      <c r="V11" s="101">
        <v>199549.37</v>
      </c>
      <c r="W11" s="101">
        <v>199549.37</v>
      </c>
      <c r="X11" s="191"/>
      <c r="Y11" s="155"/>
      <c r="Z11" s="191"/>
      <c r="AA11" s="94"/>
    </row>
    <row r="12" spans="1:27" ht="67.5" customHeight="1">
      <c r="A12" s="223" t="s">
        <v>253</v>
      </c>
      <c r="B12" s="97" t="s">
        <v>189</v>
      </c>
      <c r="C12" s="125" t="s">
        <v>151</v>
      </c>
      <c r="D12" s="159" t="s">
        <v>197</v>
      </c>
      <c r="E12" s="159">
        <v>61202</v>
      </c>
      <c r="F12" s="117" t="s">
        <v>344</v>
      </c>
      <c r="G12" s="117">
        <v>36</v>
      </c>
      <c r="H12" s="106"/>
      <c r="I12" s="106" t="s">
        <v>74</v>
      </c>
      <c r="J12" s="199">
        <f>ROUND(475341.24,2)</f>
        <v>475341.24</v>
      </c>
      <c r="K12" s="199">
        <f>ROUND(475341.24,2)</f>
        <v>475341.24</v>
      </c>
      <c r="L12" s="195"/>
      <c r="M12" s="170"/>
      <c r="N12" s="171"/>
      <c r="O12" s="173"/>
      <c r="P12" s="199">
        <v>474405.87</v>
      </c>
      <c r="Q12" s="199">
        <v>474405.87</v>
      </c>
      <c r="R12" s="171"/>
      <c r="S12" s="178"/>
      <c r="T12" s="171"/>
      <c r="U12" s="173"/>
      <c r="V12" s="199">
        <v>474405.87</v>
      </c>
      <c r="W12" s="199">
        <v>474405.87</v>
      </c>
      <c r="X12" s="191"/>
      <c r="Y12" s="155"/>
      <c r="Z12" s="191"/>
      <c r="AA12" s="94"/>
    </row>
    <row r="13" spans="1:27" ht="54.75" customHeight="1">
      <c r="A13" s="223" t="s">
        <v>254</v>
      </c>
      <c r="B13" s="97" t="s">
        <v>189</v>
      </c>
      <c r="C13" s="125" t="s">
        <v>151</v>
      </c>
      <c r="D13" s="159" t="s">
        <v>195</v>
      </c>
      <c r="E13" s="159">
        <v>61307</v>
      </c>
      <c r="F13" s="117" t="s">
        <v>345</v>
      </c>
      <c r="G13" s="117">
        <v>36</v>
      </c>
      <c r="H13" s="106"/>
      <c r="I13" s="106" t="s">
        <v>74</v>
      </c>
      <c r="J13" s="101">
        <f>ROUND(231918.82,2)</f>
        <v>231918.82</v>
      </c>
      <c r="K13" s="101">
        <f>ROUND(231918.82,2)</f>
        <v>231918.82</v>
      </c>
      <c r="L13" s="101"/>
      <c r="M13" s="155"/>
      <c r="N13" s="95"/>
      <c r="O13" s="6"/>
      <c r="P13" s="101">
        <v>231404.06</v>
      </c>
      <c r="Q13" s="101">
        <v>231404.06</v>
      </c>
      <c r="R13" s="95"/>
      <c r="S13" s="164"/>
      <c r="T13" s="95"/>
      <c r="U13" s="6"/>
      <c r="V13" s="101">
        <v>69421.22</v>
      </c>
      <c r="W13" s="101">
        <v>69421.22</v>
      </c>
      <c r="X13" s="191"/>
      <c r="Y13" s="155"/>
      <c r="Z13" s="191"/>
      <c r="AA13" s="94"/>
    </row>
    <row r="14" spans="1:27" ht="74.25" customHeight="1">
      <c r="A14" s="223" t="s">
        <v>255</v>
      </c>
      <c r="B14" s="97" t="s">
        <v>189</v>
      </c>
      <c r="C14" s="125" t="s">
        <v>151</v>
      </c>
      <c r="D14" s="159" t="s">
        <v>195</v>
      </c>
      <c r="E14" s="159">
        <v>61307</v>
      </c>
      <c r="F14" s="117" t="s">
        <v>346</v>
      </c>
      <c r="G14" s="117">
        <v>36</v>
      </c>
      <c r="H14" s="106"/>
      <c r="I14" s="106" t="s">
        <v>74</v>
      </c>
      <c r="J14" s="101">
        <f>ROUND(172196.81,2)</f>
        <v>172196.81</v>
      </c>
      <c r="K14" s="101">
        <f>ROUND(172196.81,2)</f>
        <v>172196.81</v>
      </c>
      <c r="L14" s="101"/>
      <c r="M14" s="186"/>
      <c r="N14" s="95"/>
      <c r="O14" s="6"/>
      <c r="P14" s="101">
        <v>172183.53</v>
      </c>
      <c r="Q14" s="101">
        <v>172183.53</v>
      </c>
      <c r="R14" s="95"/>
      <c r="S14" s="95"/>
      <c r="T14" s="95"/>
      <c r="U14" s="6"/>
      <c r="V14" s="101">
        <v>172183.53</v>
      </c>
      <c r="W14" s="101">
        <v>172183.53</v>
      </c>
      <c r="X14" s="191"/>
      <c r="Y14" s="191"/>
      <c r="Z14" s="191"/>
      <c r="AA14" s="94"/>
    </row>
    <row r="15" spans="1:27" ht="79.5" customHeight="1">
      <c r="A15" s="223" t="s">
        <v>256</v>
      </c>
      <c r="B15" s="97" t="s">
        <v>189</v>
      </c>
      <c r="C15" s="125" t="s">
        <v>151</v>
      </c>
      <c r="D15" s="159" t="s">
        <v>195</v>
      </c>
      <c r="E15" s="159">
        <v>61307</v>
      </c>
      <c r="F15" s="117" t="s">
        <v>347</v>
      </c>
      <c r="G15" s="117">
        <v>36</v>
      </c>
      <c r="H15" s="106"/>
      <c r="I15" s="106" t="s">
        <v>74</v>
      </c>
      <c r="J15" s="101">
        <f>ROUND(550465.52,2)</f>
        <v>550465.52</v>
      </c>
      <c r="K15" s="101">
        <f>ROUND(550465.52,2)</f>
        <v>550465.52</v>
      </c>
      <c r="L15" s="101"/>
      <c r="M15" s="186"/>
      <c r="N15" s="95"/>
      <c r="O15" s="6"/>
      <c r="P15" s="101">
        <v>544994.85</v>
      </c>
      <c r="Q15" s="101">
        <v>544994.85</v>
      </c>
      <c r="R15" s="95"/>
      <c r="S15" s="95"/>
      <c r="T15" s="95"/>
      <c r="U15" s="6"/>
      <c r="V15" s="101">
        <v>512039.26</v>
      </c>
      <c r="W15" s="101">
        <v>512039.26</v>
      </c>
      <c r="X15" s="191"/>
      <c r="Y15" s="191"/>
      <c r="Z15" s="191"/>
      <c r="AA15" s="94"/>
    </row>
    <row r="16" spans="1:27" ht="64.5" customHeight="1">
      <c r="A16" s="223" t="s">
        <v>257</v>
      </c>
      <c r="B16" s="97" t="s">
        <v>189</v>
      </c>
      <c r="C16" s="125" t="s">
        <v>151</v>
      </c>
      <c r="D16" s="159" t="s">
        <v>197</v>
      </c>
      <c r="E16" s="159">
        <v>61202</v>
      </c>
      <c r="F16" s="117" t="s">
        <v>348</v>
      </c>
      <c r="G16" s="117">
        <v>36</v>
      </c>
      <c r="H16" s="106"/>
      <c r="I16" s="106" t="s">
        <v>74</v>
      </c>
      <c r="J16" s="101">
        <f>ROUND(500000,2)</f>
        <v>500000</v>
      </c>
      <c r="K16" s="101">
        <f>ROUND(500000,2)</f>
        <v>500000</v>
      </c>
      <c r="L16" s="101"/>
      <c r="M16" s="187"/>
      <c r="N16" s="95"/>
      <c r="O16" s="6"/>
      <c r="P16" s="101">
        <v>498774.47</v>
      </c>
      <c r="Q16" s="101">
        <v>498774.47</v>
      </c>
      <c r="R16" s="95"/>
      <c r="S16" s="163"/>
      <c r="T16" s="95"/>
      <c r="U16" s="6"/>
      <c r="V16" s="101">
        <v>457841.49</v>
      </c>
      <c r="W16" s="101">
        <v>457841.49</v>
      </c>
      <c r="X16" s="191"/>
      <c r="Y16" s="191"/>
      <c r="Z16" s="191"/>
      <c r="AA16" s="94"/>
    </row>
    <row r="17" spans="1:27" ht="67.5" customHeight="1">
      <c r="A17" s="223" t="s">
        <v>258</v>
      </c>
      <c r="B17" s="97" t="s">
        <v>189</v>
      </c>
      <c r="C17" s="125" t="s">
        <v>151</v>
      </c>
      <c r="D17" s="159" t="s">
        <v>197</v>
      </c>
      <c r="E17" s="159">
        <v>61202</v>
      </c>
      <c r="F17" s="117" t="s">
        <v>349</v>
      </c>
      <c r="G17" s="117">
        <v>36</v>
      </c>
      <c r="H17" s="106"/>
      <c r="I17" s="106" t="s">
        <v>74</v>
      </c>
      <c r="J17" s="101">
        <f>ROUND(178896.11,2)</f>
        <v>178896.11</v>
      </c>
      <c r="K17" s="101">
        <f>ROUND(178896.11,2)</f>
        <v>178896.11</v>
      </c>
      <c r="L17" s="101"/>
      <c r="M17" s="187"/>
      <c r="N17" s="95"/>
      <c r="O17" s="6"/>
      <c r="P17" s="101">
        <v>178656.29</v>
      </c>
      <c r="Q17" s="101">
        <v>178656.29</v>
      </c>
      <c r="R17" s="95"/>
      <c r="S17" s="163"/>
      <c r="T17" s="95"/>
      <c r="U17" s="6"/>
      <c r="V17" s="101">
        <v>103710.86</v>
      </c>
      <c r="W17" s="101">
        <v>103710.86</v>
      </c>
      <c r="X17" s="191"/>
      <c r="Y17" s="191"/>
      <c r="Z17" s="191"/>
      <c r="AA17" s="94"/>
    </row>
    <row r="18" spans="1:27" ht="57.75" customHeight="1">
      <c r="A18" s="223" t="s">
        <v>259</v>
      </c>
      <c r="B18" s="97" t="s">
        <v>193</v>
      </c>
      <c r="C18" s="125" t="s">
        <v>151</v>
      </c>
      <c r="D18" s="159" t="s">
        <v>195</v>
      </c>
      <c r="E18" s="159">
        <v>61306</v>
      </c>
      <c r="F18" s="117" t="s">
        <v>350</v>
      </c>
      <c r="G18" s="117">
        <v>36</v>
      </c>
      <c r="H18" s="106"/>
      <c r="I18" s="106" t="s">
        <v>74</v>
      </c>
      <c r="J18" s="155">
        <f>ROUND(500298.21,2)</f>
        <v>500298.21</v>
      </c>
      <c r="K18" s="155">
        <f>ROUND(500298.21,2)</f>
        <v>500298.21</v>
      </c>
      <c r="L18" s="155"/>
      <c r="M18" s="187"/>
      <c r="N18" s="95"/>
      <c r="O18" s="6"/>
      <c r="P18" s="155">
        <v>500032.84</v>
      </c>
      <c r="Q18" s="155">
        <v>500032.84</v>
      </c>
      <c r="R18" s="95"/>
      <c r="S18" s="163"/>
      <c r="T18" s="95"/>
      <c r="U18" s="6"/>
      <c r="V18" s="155">
        <v>500032.84</v>
      </c>
      <c r="W18" s="155">
        <v>500032.84</v>
      </c>
      <c r="X18" s="191"/>
      <c r="Y18" s="191"/>
      <c r="Z18" s="191"/>
      <c r="AA18" s="94"/>
    </row>
    <row r="19" spans="1:27" ht="62.25" customHeight="1">
      <c r="A19" s="223" t="s">
        <v>260</v>
      </c>
      <c r="B19" s="97" t="s">
        <v>261</v>
      </c>
      <c r="C19" s="125" t="s">
        <v>151</v>
      </c>
      <c r="D19" s="159" t="s">
        <v>195</v>
      </c>
      <c r="E19" s="159">
        <v>61306</v>
      </c>
      <c r="F19" s="117" t="s">
        <v>351</v>
      </c>
      <c r="G19" s="117">
        <v>36</v>
      </c>
      <c r="H19" s="106"/>
      <c r="I19" s="106" t="s">
        <v>74</v>
      </c>
      <c r="J19" s="101">
        <f>ROUND(457318.49,2)</f>
        <v>457318.49</v>
      </c>
      <c r="K19" s="101">
        <f>ROUND(457318.49,2)</f>
        <v>457318.49</v>
      </c>
      <c r="L19" s="101"/>
      <c r="M19" s="187"/>
      <c r="N19" s="95"/>
      <c r="O19" s="6"/>
      <c r="P19" s="101">
        <v>457299.2</v>
      </c>
      <c r="Q19" s="101">
        <v>457299.2</v>
      </c>
      <c r="R19" s="95"/>
      <c r="S19" s="163"/>
      <c r="T19" s="95"/>
      <c r="U19" s="6"/>
      <c r="V19" s="101">
        <v>373805.3</v>
      </c>
      <c r="W19" s="101">
        <v>373805.3</v>
      </c>
      <c r="X19" s="191"/>
      <c r="Y19" s="191"/>
      <c r="Z19" s="191"/>
      <c r="AA19" s="94"/>
    </row>
    <row r="20" spans="1:27" ht="69" customHeight="1">
      <c r="A20" s="223" t="s">
        <v>262</v>
      </c>
      <c r="B20" s="97" t="s">
        <v>189</v>
      </c>
      <c r="C20" s="125" t="s">
        <v>151</v>
      </c>
      <c r="D20" s="159" t="s">
        <v>197</v>
      </c>
      <c r="E20" s="159">
        <v>61202</v>
      </c>
      <c r="F20" s="117" t="s">
        <v>352</v>
      </c>
      <c r="G20" s="117">
        <v>36</v>
      </c>
      <c r="H20" s="106"/>
      <c r="I20" s="106" t="s">
        <v>74</v>
      </c>
      <c r="J20" s="101">
        <f>ROUND(147183.71,2)</f>
        <v>147183.71</v>
      </c>
      <c r="K20" s="101">
        <f>ROUND(147183.71,2)</f>
        <v>147183.71</v>
      </c>
      <c r="L20" s="101"/>
      <c r="M20" s="187"/>
      <c r="N20" s="95"/>
      <c r="O20" s="6"/>
      <c r="P20" s="101">
        <v>147144.62</v>
      </c>
      <c r="Q20" s="101">
        <v>147144.62</v>
      </c>
      <c r="R20" s="95"/>
      <c r="S20" s="163"/>
      <c r="T20" s="95"/>
      <c r="U20" s="6"/>
      <c r="V20" s="101">
        <v>126544.36</v>
      </c>
      <c r="W20" s="101">
        <v>126544.36</v>
      </c>
      <c r="X20" s="191"/>
      <c r="Y20" s="191"/>
      <c r="Z20" s="191"/>
      <c r="AA20" s="94"/>
    </row>
    <row r="21" spans="1:27" ht="52.5" customHeight="1">
      <c r="A21" s="223" t="s">
        <v>263</v>
      </c>
      <c r="B21" s="166" t="s">
        <v>189</v>
      </c>
      <c r="C21" s="153" t="s">
        <v>151</v>
      </c>
      <c r="D21" s="159" t="s">
        <v>195</v>
      </c>
      <c r="E21" s="159">
        <v>61307</v>
      </c>
      <c r="F21" s="117" t="s">
        <v>353</v>
      </c>
      <c r="G21" s="117">
        <v>36</v>
      </c>
      <c r="H21" s="106"/>
      <c r="I21" s="106" t="s">
        <v>74</v>
      </c>
      <c r="J21" s="101">
        <f>ROUND(395576.36,2)</f>
        <v>395576.36</v>
      </c>
      <c r="K21" s="101">
        <f>ROUND(395576.36,2)</f>
        <v>395576.36</v>
      </c>
      <c r="L21" s="101"/>
      <c r="M21" s="187"/>
      <c r="N21" s="95"/>
      <c r="O21" s="6"/>
      <c r="P21" s="101">
        <v>395570.57</v>
      </c>
      <c r="Q21" s="101">
        <v>395570.57</v>
      </c>
      <c r="R21" s="95"/>
      <c r="S21" s="163"/>
      <c r="T21" s="95"/>
      <c r="U21" s="6"/>
      <c r="V21" s="101">
        <v>355418.76</v>
      </c>
      <c r="W21" s="101">
        <v>355418.76</v>
      </c>
      <c r="X21" s="191"/>
      <c r="Y21" s="191"/>
      <c r="Z21" s="191"/>
      <c r="AA21" s="94"/>
    </row>
    <row r="22" spans="1:27" ht="66" customHeight="1">
      <c r="A22" s="223" t="s">
        <v>264</v>
      </c>
      <c r="B22" s="97" t="s">
        <v>192</v>
      </c>
      <c r="C22" s="96" t="s">
        <v>151</v>
      </c>
      <c r="D22" s="159" t="s">
        <v>197</v>
      </c>
      <c r="E22" s="159">
        <v>61202</v>
      </c>
      <c r="F22" s="117" t="s">
        <v>354</v>
      </c>
      <c r="G22" s="117">
        <v>36</v>
      </c>
      <c r="H22" s="106"/>
      <c r="I22" s="106" t="s">
        <v>74</v>
      </c>
      <c r="J22" s="101">
        <f>ROUND(501085.81,2)</f>
        <v>501085.81</v>
      </c>
      <c r="K22" s="101">
        <f>ROUND(501085.81,2)</f>
        <v>501085.81</v>
      </c>
      <c r="L22" s="101"/>
      <c r="M22" s="187"/>
      <c r="N22" s="95"/>
      <c r="O22" s="6"/>
      <c r="P22" s="101">
        <v>500809.12</v>
      </c>
      <c r="Q22" s="101">
        <v>500809.12</v>
      </c>
      <c r="R22" s="95"/>
      <c r="S22" s="163"/>
      <c r="T22" s="95"/>
      <c r="U22" s="6"/>
      <c r="V22" s="101">
        <v>346147.32</v>
      </c>
      <c r="W22" s="101">
        <v>346147.32</v>
      </c>
      <c r="X22" s="191"/>
      <c r="Y22" s="191"/>
      <c r="Z22" s="191"/>
      <c r="AA22" s="94"/>
    </row>
    <row r="23" spans="1:27" ht="74.25" customHeight="1">
      <c r="A23" s="223" t="s">
        <v>265</v>
      </c>
      <c r="B23" s="97" t="s">
        <v>189</v>
      </c>
      <c r="C23" s="96" t="s">
        <v>151</v>
      </c>
      <c r="D23" s="159" t="s">
        <v>196</v>
      </c>
      <c r="E23" s="117">
        <v>61404</v>
      </c>
      <c r="F23" s="159" t="s">
        <v>355</v>
      </c>
      <c r="G23" s="117">
        <v>36</v>
      </c>
      <c r="H23" s="106"/>
      <c r="I23" s="106" t="s">
        <v>74</v>
      </c>
      <c r="J23" s="101">
        <f>ROUND(315808.9,2)</f>
        <v>315808.9</v>
      </c>
      <c r="K23" s="101">
        <f>ROUND(315808.9,2)</f>
        <v>315808.9</v>
      </c>
      <c r="L23" s="101"/>
      <c r="M23" s="187"/>
      <c r="N23" s="95"/>
      <c r="O23" s="6"/>
      <c r="P23" s="101">
        <v>314760.9</v>
      </c>
      <c r="Q23" s="101">
        <v>314760.9</v>
      </c>
      <c r="R23" s="95"/>
      <c r="S23" s="163"/>
      <c r="T23" s="95"/>
      <c r="U23" s="6"/>
      <c r="V23" s="101">
        <v>0</v>
      </c>
      <c r="W23" s="101">
        <v>0</v>
      </c>
      <c r="X23" s="191"/>
      <c r="Y23" s="191"/>
      <c r="Z23" s="191"/>
      <c r="AA23" s="94"/>
    </row>
    <row r="24" spans="1:27" ht="52.5" customHeight="1">
      <c r="A24" s="223" t="s">
        <v>266</v>
      </c>
      <c r="B24" s="97" t="s">
        <v>261</v>
      </c>
      <c r="C24" s="96" t="s">
        <v>151</v>
      </c>
      <c r="D24" s="159" t="s">
        <v>195</v>
      </c>
      <c r="E24" s="159">
        <v>61306</v>
      </c>
      <c r="F24" s="159" t="s">
        <v>356</v>
      </c>
      <c r="G24" s="117">
        <v>36</v>
      </c>
      <c r="H24" s="106"/>
      <c r="I24" s="106" t="s">
        <v>74</v>
      </c>
      <c r="J24" s="101">
        <f>ROUND(421813.69,2)</f>
        <v>421813.69</v>
      </c>
      <c r="K24" s="101">
        <f>ROUND(421813.69,2)</f>
        <v>421813.69</v>
      </c>
      <c r="L24" s="101"/>
      <c r="M24" s="187"/>
      <c r="N24" s="95"/>
      <c r="O24" s="6"/>
      <c r="P24" s="101">
        <v>420313.68</v>
      </c>
      <c r="Q24" s="101">
        <v>420313.68</v>
      </c>
      <c r="R24" s="95"/>
      <c r="S24" s="163"/>
      <c r="T24" s="95"/>
      <c r="U24" s="6"/>
      <c r="V24" s="101">
        <v>0</v>
      </c>
      <c r="W24" s="101">
        <v>0</v>
      </c>
      <c r="X24" s="191"/>
      <c r="Y24" s="191"/>
      <c r="Z24" s="191"/>
      <c r="AA24" s="174"/>
    </row>
    <row r="25" spans="1:27" ht="61.5" customHeight="1">
      <c r="A25" s="223" t="s">
        <v>267</v>
      </c>
      <c r="B25" s="97" t="s">
        <v>268</v>
      </c>
      <c r="C25" s="96" t="s">
        <v>151</v>
      </c>
      <c r="D25" s="159" t="s">
        <v>195</v>
      </c>
      <c r="E25" s="159">
        <v>61306</v>
      </c>
      <c r="F25" s="159" t="s">
        <v>357</v>
      </c>
      <c r="G25" s="117">
        <v>36</v>
      </c>
      <c r="H25" s="106"/>
      <c r="I25" s="106" t="s">
        <v>74</v>
      </c>
      <c r="J25" s="101">
        <f>ROUND(420321.22,2)</f>
        <v>420321.22</v>
      </c>
      <c r="K25" s="101">
        <f>ROUND(420321.22,2)</f>
        <v>420321.22</v>
      </c>
      <c r="L25" s="101"/>
      <c r="M25" s="186"/>
      <c r="N25" s="95"/>
      <c r="O25" s="6"/>
      <c r="P25" s="101">
        <v>418821.22</v>
      </c>
      <c r="Q25" s="101">
        <v>418821.22</v>
      </c>
      <c r="R25" s="95"/>
      <c r="S25" s="95"/>
      <c r="T25" s="95"/>
      <c r="U25" s="6"/>
      <c r="V25" s="101">
        <v>0</v>
      </c>
      <c r="W25" s="101">
        <v>0</v>
      </c>
      <c r="X25" s="191"/>
      <c r="Y25" s="191"/>
      <c r="Z25" s="191"/>
      <c r="AA25" s="94"/>
    </row>
    <row r="26" spans="1:27" ht="16.5">
      <c r="A26" s="133"/>
      <c r="B26" s="140"/>
      <c r="C26" s="133"/>
      <c r="D26" s="161"/>
      <c r="E26" s="161"/>
      <c r="F26" s="161"/>
      <c r="G26" s="161"/>
      <c r="H26" s="162"/>
      <c r="I26" s="128"/>
      <c r="J26" s="144"/>
      <c r="K26" s="144"/>
      <c r="L26" s="130"/>
      <c r="M26" s="130"/>
      <c r="N26" s="130"/>
      <c r="O26" s="131"/>
      <c r="P26" s="129"/>
      <c r="Q26" s="144"/>
      <c r="R26" s="132"/>
      <c r="S26" s="132"/>
      <c r="T26" s="132"/>
      <c r="U26" s="131"/>
      <c r="V26" s="144"/>
      <c r="W26" s="130"/>
      <c r="X26" s="132"/>
      <c r="Y26" s="132"/>
      <c r="Z26" s="132"/>
      <c r="AA26" s="132"/>
    </row>
    <row r="31" spans="6:32" ht="23.2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107"/>
      <c r="V31" s="10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6:32" ht="16.5">
      <c r="F32" s="85"/>
      <c r="G32" s="85"/>
      <c r="H32" s="86"/>
      <c r="I32" s="87"/>
      <c r="J32" s="88"/>
      <c r="K32" s="87"/>
      <c r="L32" s="87"/>
      <c r="M32" s="87"/>
      <c r="N32" s="87"/>
      <c r="O32" s="107"/>
      <c r="P32" s="107"/>
      <c r="Q32" s="87"/>
      <c r="R32" s="87"/>
      <c r="S32" s="87"/>
      <c r="T32" s="87"/>
      <c r="U32" s="107"/>
      <c r="V32" s="10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6:32" ht="25.5">
      <c r="F33" s="85"/>
      <c r="G33" s="87"/>
      <c r="H33" s="89"/>
      <c r="I33" s="90"/>
      <c r="J33" s="91"/>
      <c r="K33" s="90"/>
      <c r="L33" s="90"/>
      <c r="M33" s="90"/>
      <c r="N33" s="90"/>
      <c r="O33" s="108"/>
      <c r="P33" s="108"/>
      <c r="Q33" s="90"/>
      <c r="R33" s="90"/>
      <c r="S33" s="90"/>
      <c r="T33" s="90"/>
      <c r="U33" s="126"/>
      <c r="V33" s="10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6:32" ht="16.5">
      <c r="F34" s="85"/>
      <c r="G34" s="87"/>
      <c r="H34" s="86"/>
      <c r="I34" s="87"/>
      <c r="J34" s="88"/>
      <c r="K34" s="87"/>
      <c r="L34" s="87"/>
      <c r="M34" s="87"/>
      <c r="N34" s="87"/>
      <c r="O34" s="107"/>
      <c r="P34" s="107"/>
      <c r="Q34" s="87"/>
      <c r="R34" s="87"/>
      <c r="S34" s="87"/>
      <c r="T34" s="87"/>
      <c r="U34" s="107"/>
      <c r="V34" s="10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6:32" ht="25.5">
      <c r="F35" s="87"/>
      <c r="G35" s="87"/>
      <c r="H35" s="86"/>
      <c r="I35" s="87"/>
      <c r="J35" s="88"/>
      <c r="K35" s="87"/>
      <c r="L35" s="87"/>
      <c r="M35" s="87"/>
      <c r="N35" s="87"/>
      <c r="O35" s="109"/>
      <c r="P35" s="107"/>
      <c r="Q35" s="87"/>
      <c r="R35" s="87"/>
      <c r="S35" s="87"/>
      <c r="T35" s="87"/>
      <c r="U35" s="107"/>
      <c r="V35" s="107"/>
      <c r="W35" s="87"/>
      <c r="X35" s="87"/>
      <c r="Y35" s="87"/>
      <c r="Z35" s="87"/>
      <c r="AA35" s="87"/>
      <c r="AB35" s="87"/>
      <c r="AC35" s="127"/>
      <c r="AD35" s="87"/>
      <c r="AE35" s="87"/>
      <c r="AF35" s="87"/>
    </row>
    <row r="36" spans="6:32" ht="16.5">
      <c r="F36" s="236"/>
      <c r="G36" s="236"/>
      <c r="H36" s="245"/>
      <c r="I36" s="236"/>
      <c r="J36" s="236"/>
      <c r="K36" s="236"/>
      <c r="L36" s="236"/>
      <c r="M36" s="235"/>
      <c r="N36" s="235"/>
      <c r="O36" s="236"/>
      <c r="P36" s="236"/>
      <c r="Q36" s="236"/>
      <c r="R36" s="237"/>
      <c r="S36" s="237"/>
      <c r="T36" s="237"/>
      <c r="U36" s="240"/>
      <c r="V36" s="240"/>
      <c r="W36" s="240"/>
      <c r="X36" s="241"/>
      <c r="Y36" s="241"/>
      <c r="Z36" s="241"/>
      <c r="AA36" s="240"/>
      <c r="AB36" s="240"/>
      <c r="AC36" s="240"/>
      <c r="AD36" s="240"/>
      <c r="AE36" s="240"/>
      <c r="AF36" s="240"/>
    </row>
    <row r="37" spans="6:32" ht="16.5">
      <c r="F37" s="236"/>
      <c r="G37" s="236"/>
      <c r="H37" s="245"/>
      <c r="I37" s="236"/>
      <c r="J37" s="236"/>
      <c r="K37" s="236"/>
      <c r="L37" s="236"/>
      <c r="M37" s="128"/>
      <c r="N37" s="128"/>
      <c r="O37" s="129"/>
      <c r="P37" s="129"/>
      <c r="Q37" s="130"/>
      <c r="R37" s="130"/>
      <c r="S37" s="130"/>
      <c r="T37" s="131"/>
      <c r="U37" s="129"/>
      <c r="V37" s="129"/>
      <c r="W37" s="132"/>
      <c r="X37" s="132"/>
      <c r="Y37" s="132"/>
      <c r="Z37" s="131"/>
      <c r="AA37" s="132"/>
      <c r="AB37" s="130"/>
      <c r="AC37" s="132"/>
      <c r="AD37" s="132"/>
      <c r="AE37" s="132"/>
      <c r="AF37" s="132"/>
    </row>
    <row r="38" spans="6:32" ht="16.5">
      <c r="F38" s="133"/>
      <c r="G38" s="140"/>
      <c r="H38" s="140"/>
      <c r="I38" s="141"/>
      <c r="J38" s="141"/>
      <c r="K38" s="141"/>
      <c r="L38" s="141"/>
      <c r="M38" s="142"/>
      <c r="N38" s="143"/>
      <c r="O38" s="144"/>
      <c r="P38" s="144"/>
      <c r="Q38" s="145"/>
      <c r="R38" s="145"/>
      <c r="S38" s="145"/>
      <c r="T38" s="146"/>
      <c r="U38" s="147"/>
      <c r="V38" s="144"/>
      <c r="W38" s="148"/>
      <c r="X38" s="132"/>
      <c r="Y38" s="132"/>
      <c r="Z38" s="131"/>
      <c r="AA38" s="132"/>
      <c r="AB38" s="130"/>
      <c r="AC38" s="132"/>
      <c r="AD38" s="132"/>
      <c r="AE38" s="132"/>
      <c r="AF38" s="132"/>
    </row>
    <row r="39" spans="6:32" ht="16.5">
      <c r="F39" s="133"/>
      <c r="G39" s="140"/>
      <c r="H39" s="140"/>
      <c r="I39" s="141"/>
      <c r="J39" s="141"/>
      <c r="K39" s="141"/>
      <c r="L39" s="141"/>
      <c r="M39" s="142"/>
      <c r="N39" s="143"/>
      <c r="O39" s="144"/>
      <c r="P39" s="144"/>
      <c r="Q39" s="145"/>
      <c r="R39" s="145"/>
      <c r="S39" s="145"/>
      <c r="T39" s="146"/>
      <c r="U39" s="147"/>
      <c r="V39" s="144"/>
      <c r="W39" s="148"/>
      <c r="X39" s="132"/>
      <c r="Y39" s="132"/>
      <c r="Z39" s="131"/>
      <c r="AA39" s="132"/>
      <c r="AB39" s="130"/>
      <c r="AC39" s="132"/>
      <c r="AD39" s="132"/>
      <c r="AE39" s="132"/>
      <c r="AF39" s="132"/>
    </row>
    <row r="40" spans="6:32" ht="16.5">
      <c r="F40" s="133"/>
      <c r="G40" s="140"/>
      <c r="H40" s="140"/>
      <c r="I40" s="141"/>
      <c r="J40" s="141"/>
      <c r="K40" s="141"/>
      <c r="L40" s="141"/>
      <c r="M40" s="142"/>
      <c r="N40" s="143"/>
      <c r="O40" s="144"/>
      <c r="P40" s="144"/>
      <c r="Q40" s="145"/>
      <c r="R40" s="145"/>
      <c r="S40" s="145"/>
      <c r="T40" s="146"/>
      <c r="U40" s="147"/>
      <c r="V40" s="144"/>
      <c r="W40" s="148"/>
      <c r="X40" s="132"/>
      <c r="Y40" s="132"/>
      <c r="Z40" s="131"/>
      <c r="AA40" s="132"/>
      <c r="AB40" s="130"/>
      <c r="AC40" s="132"/>
      <c r="AD40" s="132"/>
      <c r="AE40" s="132"/>
      <c r="AF40" s="132"/>
    </row>
    <row r="41" spans="6:32" ht="16.5">
      <c r="F41" s="133"/>
      <c r="G41" s="140"/>
      <c r="H41" s="140"/>
      <c r="I41" s="141"/>
      <c r="J41" s="141"/>
      <c r="K41" s="141"/>
      <c r="L41" s="141"/>
      <c r="M41" s="142"/>
      <c r="N41" s="143"/>
      <c r="O41" s="144"/>
      <c r="P41" s="144"/>
      <c r="Q41" s="145"/>
      <c r="R41" s="145"/>
      <c r="S41" s="145"/>
      <c r="T41" s="146"/>
      <c r="U41" s="147"/>
      <c r="V41" s="144"/>
      <c r="W41" s="148"/>
      <c r="X41" s="132"/>
      <c r="Y41" s="132"/>
      <c r="Z41" s="131"/>
      <c r="AA41" s="132"/>
      <c r="AB41" s="130"/>
      <c r="AC41" s="132"/>
      <c r="AD41" s="132"/>
      <c r="AE41" s="132"/>
      <c r="AF41" s="132"/>
    </row>
    <row r="42" spans="6:32" ht="16.5">
      <c r="F42" s="133"/>
      <c r="G42" s="140"/>
      <c r="H42" s="140"/>
      <c r="I42" s="141"/>
      <c r="J42" s="141"/>
      <c r="K42" s="141"/>
      <c r="L42" s="141"/>
      <c r="M42" s="142"/>
      <c r="N42" s="143"/>
      <c r="O42" s="144"/>
      <c r="P42" s="144"/>
      <c r="Q42" s="145"/>
      <c r="R42" s="145"/>
      <c r="S42" s="145"/>
      <c r="T42" s="146"/>
      <c r="U42" s="147"/>
      <c r="V42" s="144"/>
      <c r="W42" s="148"/>
      <c r="X42" s="132"/>
      <c r="Y42" s="132"/>
      <c r="Z42" s="131"/>
      <c r="AA42" s="132"/>
      <c r="AB42" s="130"/>
      <c r="AC42" s="132"/>
      <c r="AD42" s="132"/>
      <c r="AE42" s="132"/>
      <c r="AF42" s="132"/>
    </row>
    <row r="43" spans="6:32" ht="16.5">
      <c r="F43" s="133"/>
      <c r="G43" s="140"/>
      <c r="H43" s="140"/>
      <c r="I43" s="149"/>
      <c r="J43" s="141"/>
      <c r="K43" s="141"/>
      <c r="L43" s="141"/>
      <c r="M43" s="142"/>
      <c r="N43" s="143"/>
      <c r="O43" s="144"/>
      <c r="P43" s="144"/>
      <c r="Q43" s="145"/>
      <c r="R43" s="145"/>
      <c r="S43" s="145"/>
      <c r="T43" s="146"/>
      <c r="U43" s="147"/>
      <c r="V43" s="144"/>
      <c r="W43" s="148"/>
      <c r="X43" s="132"/>
      <c r="Y43" s="132"/>
      <c r="Z43" s="131"/>
      <c r="AA43" s="132"/>
      <c r="AB43" s="130"/>
      <c r="AC43" s="132"/>
      <c r="AD43" s="132"/>
      <c r="AE43" s="132"/>
      <c r="AF43" s="132"/>
    </row>
    <row r="44" spans="6:32" ht="16.5">
      <c r="F44" s="133"/>
      <c r="G44" s="140"/>
      <c r="H44" s="140"/>
      <c r="I44" s="141"/>
      <c r="J44" s="141"/>
      <c r="K44" s="141"/>
      <c r="L44" s="141"/>
      <c r="M44" s="142"/>
      <c r="N44" s="143"/>
      <c r="O44" s="144"/>
      <c r="P44" s="144"/>
      <c r="Q44" s="145"/>
      <c r="R44" s="145"/>
      <c r="S44" s="145"/>
      <c r="T44" s="146"/>
      <c r="U44" s="147"/>
      <c r="V44" s="144"/>
      <c r="W44" s="148"/>
      <c r="X44" s="132"/>
      <c r="Y44" s="132"/>
      <c r="Z44" s="131"/>
      <c r="AA44" s="132"/>
      <c r="AB44" s="130"/>
      <c r="AC44" s="132"/>
      <c r="AD44" s="132"/>
      <c r="AE44" s="132"/>
      <c r="AF44" s="132"/>
    </row>
    <row r="45" spans="6:32" ht="16.5">
      <c r="F45" s="133"/>
      <c r="G45" s="140"/>
      <c r="H45" s="140"/>
      <c r="I45" s="141"/>
      <c r="J45" s="141"/>
      <c r="K45" s="141"/>
      <c r="L45" s="141"/>
      <c r="M45" s="142"/>
      <c r="N45" s="143"/>
      <c r="O45" s="144"/>
      <c r="P45" s="144"/>
      <c r="Q45" s="145"/>
      <c r="R45" s="145"/>
      <c r="S45" s="145"/>
      <c r="T45" s="146"/>
      <c r="U45" s="147"/>
      <c r="V45" s="144"/>
      <c r="W45" s="148"/>
      <c r="X45" s="132"/>
      <c r="Y45" s="132"/>
      <c r="Z45" s="131"/>
      <c r="AA45" s="132"/>
      <c r="AB45" s="130"/>
      <c r="AC45" s="132"/>
      <c r="AD45" s="132"/>
      <c r="AE45" s="132"/>
      <c r="AF45" s="132"/>
    </row>
    <row r="46" spans="6:32" ht="16.5">
      <c r="F46" s="133"/>
      <c r="G46" s="140"/>
      <c r="H46" s="140"/>
      <c r="I46" s="149"/>
      <c r="J46" s="141"/>
      <c r="K46" s="141"/>
      <c r="L46" s="141"/>
      <c r="M46" s="142"/>
      <c r="N46" s="143"/>
      <c r="O46" s="144"/>
      <c r="P46" s="144"/>
      <c r="Q46" s="145"/>
      <c r="R46" s="145"/>
      <c r="S46" s="145"/>
      <c r="T46" s="146"/>
      <c r="U46" s="147"/>
      <c r="V46" s="144"/>
      <c r="W46" s="148"/>
      <c r="X46" s="132"/>
      <c r="Y46" s="132"/>
      <c r="Z46" s="131"/>
      <c r="AA46" s="132"/>
      <c r="AB46" s="130"/>
      <c r="AC46" s="132"/>
      <c r="AD46" s="132"/>
      <c r="AE46" s="132"/>
      <c r="AF46" s="132"/>
    </row>
    <row r="47" spans="6:32" ht="16.5">
      <c r="F47" s="133"/>
      <c r="G47" s="140"/>
      <c r="H47" s="140"/>
      <c r="I47" s="149"/>
      <c r="J47" s="141"/>
      <c r="K47" s="141"/>
      <c r="L47" s="141"/>
      <c r="M47" s="142"/>
      <c r="N47" s="143"/>
      <c r="O47" s="144"/>
      <c r="P47" s="144"/>
      <c r="Q47" s="145"/>
      <c r="R47" s="145"/>
      <c r="S47" s="145"/>
      <c r="T47" s="146"/>
      <c r="U47" s="147"/>
      <c r="V47" s="144"/>
      <c r="W47" s="148"/>
      <c r="X47" s="132"/>
      <c r="Y47" s="132"/>
      <c r="Z47" s="131"/>
      <c r="AA47" s="132"/>
      <c r="AB47" s="130"/>
      <c r="AC47" s="132"/>
      <c r="AD47" s="132"/>
      <c r="AE47" s="132"/>
      <c r="AF47" s="132"/>
    </row>
    <row r="48" spans="6:32" ht="16.5">
      <c r="F48" s="133"/>
      <c r="G48" s="140"/>
      <c r="H48" s="140"/>
      <c r="I48" s="141"/>
      <c r="J48" s="141"/>
      <c r="K48" s="141"/>
      <c r="L48" s="141"/>
      <c r="M48" s="142"/>
      <c r="N48" s="143"/>
      <c r="O48" s="144"/>
      <c r="P48" s="144"/>
      <c r="Q48" s="145"/>
      <c r="R48" s="145"/>
      <c r="S48" s="145"/>
      <c r="T48" s="146"/>
      <c r="U48" s="147"/>
      <c r="V48" s="144"/>
      <c r="W48" s="148"/>
      <c r="X48" s="132"/>
      <c r="Y48" s="132"/>
      <c r="Z48" s="131"/>
      <c r="AA48" s="132"/>
      <c r="AB48" s="130"/>
      <c r="AC48" s="132"/>
      <c r="AD48" s="132"/>
      <c r="AE48" s="132"/>
      <c r="AF48" s="132"/>
    </row>
    <row r="49" spans="6:32" ht="16.5">
      <c r="F49" s="133"/>
      <c r="G49" s="140"/>
      <c r="H49" s="140"/>
      <c r="I49" s="141"/>
      <c r="J49" s="141"/>
      <c r="K49" s="141"/>
      <c r="L49" s="141"/>
      <c r="M49" s="142"/>
      <c r="N49" s="143"/>
      <c r="O49" s="144"/>
      <c r="P49" s="144"/>
      <c r="Q49" s="145"/>
      <c r="R49" s="145"/>
      <c r="S49" s="145"/>
      <c r="T49" s="146"/>
      <c r="U49" s="147"/>
      <c r="V49" s="144"/>
      <c r="W49" s="148"/>
      <c r="X49" s="132"/>
      <c r="Y49" s="132"/>
      <c r="Z49" s="131"/>
      <c r="AA49" s="132"/>
      <c r="AB49" s="130"/>
      <c r="AC49" s="132"/>
      <c r="AD49" s="132"/>
      <c r="AE49" s="132"/>
      <c r="AF49" s="132"/>
    </row>
    <row r="50" spans="6:32" ht="16.5">
      <c r="F50" s="133"/>
      <c r="G50" s="140"/>
      <c r="H50" s="140"/>
      <c r="I50" s="141"/>
      <c r="J50" s="141"/>
      <c r="K50" s="141"/>
      <c r="L50" s="141"/>
      <c r="M50" s="142"/>
      <c r="N50" s="143"/>
      <c r="O50" s="144"/>
      <c r="P50" s="144"/>
      <c r="Q50" s="145"/>
      <c r="R50" s="145"/>
      <c r="S50" s="145"/>
      <c r="T50" s="146"/>
      <c r="U50" s="147"/>
      <c r="V50" s="144"/>
      <c r="W50" s="148"/>
      <c r="X50" s="132"/>
      <c r="Y50" s="132"/>
      <c r="Z50" s="131"/>
      <c r="AA50" s="132"/>
      <c r="AB50" s="130"/>
      <c r="AC50" s="132"/>
      <c r="AD50" s="132"/>
      <c r="AE50" s="132"/>
      <c r="AF50" s="132"/>
    </row>
    <row r="51" spans="6:32" ht="16.5">
      <c r="F51" s="133"/>
      <c r="G51" s="140"/>
      <c r="H51" s="140"/>
      <c r="I51" s="141"/>
      <c r="J51" s="141"/>
      <c r="K51" s="141"/>
      <c r="L51" s="141"/>
      <c r="M51" s="142"/>
      <c r="N51" s="143"/>
      <c r="O51" s="144"/>
      <c r="P51" s="144"/>
      <c r="Q51" s="145"/>
      <c r="R51" s="145"/>
      <c r="S51" s="145"/>
      <c r="T51" s="146"/>
      <c r="U51" s="147"/>
      <c r="V51" s="144"/>
      <c r="W51" s="148"/>
      <c r="X51" s="132"/>
      <c r="Y51" s="132"/>
      <c r="Z51" s="131"/>
      <c r="AA51" s="132"/>
      <c r="AB51" s="130"/>
      <c r="AC51" s="132"/>
      <c r="AD51" s="132"/>
      <c r="AE51" s="132"/>
      <c r="AF51" s="132"/>
    </row>
    <row r="52" spans="6:32" ht="16.5">
      <c r="F52" s="133"/>
      <c r="G52" s="140"/>
      <c r="H52" s="140"/>
      <c r="I52" s="141"/>
      <c r="J52" s="141"/>
      <c r="K52" s="141"/>
      <c r="L52" s="141"/>
      <c r="M52" s="142"/>
      <c r="N52" s="143"/>
      <c r="O52" s="144"/>
      <c r="P52" s="144"/>
      <c r="Q52" s="145"/>
      <c r="R52" s="145"/>
      <c r="S52" s="145"/>
      <c r="T52" s="146"/>
      <c r="U52" s="147"/>
      <c r="V52" s="144"/>
      <c r="W52" s="148"/>
      <c r="X52" s="132"/>
      <c r="Y52" s="132"/>
      <c r="Z52" s="131"/>
      <c r="AA52" s="132"/>
      <c r="AB52" s="130"/>
      <c r="AC52" s="132"/>
      <c r="AD52" s="132"/>
      <c r="AE52" s="132"/>
      <c r="AF52" s="132"/>
    </row>
    <row r="53" spans="6:32" ht="16.5">
      <c r="F53" s="133"/>
      <c r="G53" s="140"/>
      <c r="H53" s="140"/>
      <c r="I53" s="149"/>
      <c r="J53" s="141"/>
      <c r="K53" s="141"/>
      <c r="L53" s="141"/>
      <c r="M53" s="142"/>
      <c r="N53" s="143"/>
      <c r="O53" s="144"/>
      <c r="P53" s="144"/>
      <c r="Q53" s="145"/>
      <c r="R53" s="145"/>
      <c r="S53" s="145"/>
      <c r="T53" s="146"/>
      <c r="U53" s="147"/>
      <c r="V53" s="144"/>
      <c r="W53" s="148"/>
      <c r="X53" s="132"/>
      <c r="Y53" s="132"/>
      <c r="Z53" s="131"/>
      <c r="AA53" s="132"/>
      <c r="AB53" s="130"/>
      <c r="AC53" s="132"/>
      <c r="AD53" s="132"/>
      <c r="AE53" s="132"/>
      <c r="AF53" s="132"/>
    </row>
    <row r="54" spans="6:32" ht="16.5">
      <c r="F54" s="133"/>
      <c r="G54" s="140"/>
      <c r="H54" s="140"/>
      <c r="I54" s="141"/>
      <c r="J54" s="141"/>
      <c r="K54" s="141"/>
      <c r="L54" s="141"/>
      <c r="M54" s="142"/>
      <c r="N54" s="143"/>
      <c r="O54" s="144"/>
      <c r="P54" s="144"/>
      <c r="Q54" s="145"/>
      <c r="R54" s="145"/>
      <c r="S54" s="145"/>
      <c r="T54" s="146"/>
      <c r="U54" s="147"/>
      <c r="V54" s="144"/>
      <c r="W54" s="148"/>
      <c r="X54" s="132"/>
      <c r="Y54" s="132"/>
      <c r="Z54" s="131"/>
      <c r="AA54" s="132"/>
      <c r="AB54" s="130"/>
      <c r="AC54" s="132"/>
      <c r="AD54" s="132"/>
      <c r="AE54" s="132"/>
      <c r="AF54" s="132"/>
    </row>
    <row r="55" spans="6:32" ht="16.5">
      <c r="F55" s="133"/>
      <c r="G55" s="140"/>
      <c r="H55" s="140"/>
      <c r="I55" s="141"/>
      <c r="J55" s="141"/>
      <c r="K55" s="141"/>
      <c r="L55" s="141"/>
      <c r="M55" s="142"/>
      <c r="N55" s="143"/>
      <c r="O55" s="144"/>
      <c r="P55" s="144"/>
      <c r="Q55" s="145"/>
      <c r="R55" s="145"/>
      <c r="S55" s="145"/>
      <c r="T55" s="146"/>
      <c r="U55" s="147"/>
      <c r="V55" s="144"/>
      <c r="W55" s="148"/>
      <c r="X55" s="132"/>
      <c r="Y55" s="132"/>
      <c r="Z55" s="131"/>
      <c r="AA55" s="132"/>
      <c r="AB55" s="130"/>
      <c r="AC55" s="132"/>
      <c r="AD55" s="132"/>
      <c r="AE55" s="132"/>
      <c r="AF55" s="132"/>
    </row>
    <row r="56" spans="6:32" ht="16.5">
      <c r="F56" s="133"/>
      <c r="G56" s="140"/>
      <c r="H56" s="140"/>
      <c r="I56" s="141"/>
      <c r="J56" s="141"/>
      <c r="K56" s="141"/>
      <c r="L56" s="141"/>
      <c r="M56" s="142"/>
      <c r="N56" s="143"/>
      <c r="O56" s="144"/>
      <c r="P56" s="144"/>
      <c r="Q56" s="145"/>
      <c r="R56" s="145"/>
      <c r="S56" s="145"/>
      <c r="T56" s="146"/>
      <c r="U56" s="147"/>
      <c r="V56" s="144"/>
      <c r="W56" s="148"/>
      <c r="X56" s="132"/>
      <c r="Y56" s="132"/>
      <c r="Z56" s="131"/>
      <c r="AA56" s="132"/>
      <c r="AB56" s="130"/>
      <c r="AC56" s="132"/>
      <c r="AD56" s="132"/>
      <c r="AE56" s="132"/>
      <c r="AF56" s="132"/>
    </row>
    <row r="57" spans="6:32" ht="16.5">
      <c r="F57" s="133"/>
      <c r="G57" s="140"/>
      <c r="H57" s="140"/>
      <c r="I57" s="141"/>
      <c r="J57" s="141"/>
      <c r="K57" s="141"/>
      <c r="L57" s="141"/>
      <c r="M57" s="142"/>
      <c r="N57" s="143"/>
      <c r="O57" s="144"/>
      <c r="P57" s="144"/>
      <c r="Q57" s="145"/>
      <c r="R57" s="145"/>
      <c r="S57" s="145"/>
      <c r="T57" s="146"/>
      <c r="U57" s="147"/>
      <c r="V57" s="144"/>
      <c r="W57" s="148"/>
      <c r="X57" s="132"/>
      <c r="Y57" s="132"/>
      <c r="Z57" s="131"/>
      <c r="AA57" s="132"/>
      <c r="AB57" s="130"/>
      <c r="AC57" s="132"/>
      <c r="AD57" s="132"/>
      <c r="AE57" s="132"/>
      <c r="AF57" s="132"/>
    </row>
    <row r="58" spans="6:32" ht="16.5">
      <c r="F58" s="133"/>
      <c r="G58" s="140"/>
      <c r="H58" s="140"/>
      <c r="I58" s="149"/>
      <c r="J58" s="141"/>
      <c r="K58" s="141"/>
      <c r="L58" s="141"/>
      <c r="M58" s="142"/>
      <c r="N58" s="143"/>
      <c r="O58" s="144"/>
      <c r="P58" s="144"/>
      <c r="Q58" s="145"/>
      <c r="R58" s="145"/>
      <c r="S58" s="145"/>
      <c r="T58" s="146"/>
      <c r="U58" s="147"/>
      <c r="V58" s="144"/>
      <c r="W58" s="148"/>
      <c r="X58" s="132"/>
      <c r="Y58" s="132"/>
      <c r="Z58" s="131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1"/>
      <c r="J59" s="141"/>
      <c r="K59" s="141"/>
      <c r="L59" s="141"/>
      <c r="M59" s="142"/>
      <c r="N59" s="143"/>
      <c r="O59" s="144"/>
      <c r="P59" s="144"/>
      <c r="Q59" s="145"/>
      <c r="R59" s="145"/>
      <c r="S59" s="145"/>
      <c r="T59" s="146"/>
      <c r="U59" s="147"/>
      <c r="V59" s="144"/>
      <c r="W59" s="148"/>
      <c r="X59" s="132"/>
      <c r="Y59" s="132"/>
      <c r="Z59" s="131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41"/>
      <c r="K60" s="141"/>
      <c r="L60" s="141"/>
      <c r="M60" s="142"/>
      <c r="N60" s="143"/>
      <c r="O60" s="144"/>
      <c r="P60" s="144"/>
      <c r="Q60" s="145"/>
      <c r="R60" s="145"/>
      <c r="S60" s="145"/>
      <c r="T60" s="146"/>
      <c r="U60" s="147"/>
      <c r="V60" s="144"/>
      <c r="W60" s="148"/>
      <c r="X60" s="132"/>
      <c r="Y60" s="132"/>
      <c r="Z60" s="131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9"/>
      <c r="J61" s="141"/>
      <c r="K61" s="141"/>
      <c r="L61" s="141"/>
      <c r="M61" s="142"/>
      <c r="N61" s="143"/>
      <c r="O61" s="144"/>
      <c r="P61" s="144"/>
      <c r="Q61" s="145"/>
      <c r="R61" s="145"/>
      <c r="S61" s="145"/>
      <c r="T61" s="146"/>
      <c r="U61" s="147"/>
      <c r="V61" s="144"/>
      <c r="W61" s="148"/>
      <c r="X61" s="132"/>
      <c r="Y61" s="132"/>
      <c r="Z61" s="131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1"/>
      <c r="J62" s="135"/>
      <c r="K62" s="150"/>
      <c r="L62" s="141"/>
      <c r="M62" s="142"/>
      <c r="N62" s="142"/>
      <c r="O62" s="144"/>
      <c r="P62" s="144"/>
      <c r="Q62" s="144"/>
      <c r="R62" s="148"/>
      <c r="S62" s="148"/>
      <c r="T62" s="148"/>
      <c r="U62" s="147"/>
      <c r="V62" s="144"/>
      <c r="W62" s="144"/>
      <c r="X62" s="132"/>
      <c r="Y62" s="132"/>
      <c r="Z62" s="132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35"/>
      <c r="K63" s="150"/>
      <c r="L63" s="141"/>
      <c r="M63" s="142"/>
      <c r="N63" s="142"/>
      <c r="O63" s="144"/>
      <c r="P63" s="144"/>
      <c r="Q63" s="144"/>
      <c r="R63" s="148"/>
      <c r="S63" s="148"/>
      <c r="T63" s="148"/>
      <c r="U63" s="147"/>
      <c r="V63" s="144"/>
      <c r="W63" s="144"/>
      <c r="X63" s="132"/>
      <c r="Y63" s="132"/>
      <c r="Z63" s="132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9"/>
      <c r="J64" s="135"/>
      <c r="K64" s="150"/>
      <c r="L64" s="141"/>
      <c r="M64" s="142"/>
      <c r="N64" s="142"/>
      <c r="O64" s="144"/>
      <c r="P64" s="144"/>
      <c r="Q64" s="144"/>
      <c r="R64" s="148"/>
      <c r="S64" s="148"/>
      <c r="T64" s="148"/>
      <c r="U64" s="147"/>
      <c r="V64" s="144"/>
      <c r="W64" s="144"/>
      <c r="X64" s="132"/>
      <c r="Y64" s="132"/>
      <c r="Z64" s="132"/>
      <c r="AA64" s="132"/>
      <c r="AB64" s="130"/>
      <c r="AC64" s="132"/>
      <c r="AD64" s="132"/>
      <c r="AE64" s="132"/>
      <c r="AF64" s="132"/>
    </row>
    <row r="65" spans="6:32" ht="16.5">
      <c r="F65" s="133"/>
      <c r="G65" s="140"/>
      <c r="H65" s="140"/>
      <c r="I65" s="149"/>
      <c r="J65" s="135"/>
      <c r="K65" s="150"/>
      <c r="L65" s="141"/>
      <c r="M65" s="142"/>
      <c r="N65" s="142"/>
      <c r="O65" s="144"/>
      <c r="P65" s="144"/>
      <c r="Q65" s="144"/>
      <c r="R65" s="148"/>
      <c r="S65" s="144"/>
      <c r="T65" s="148"/>
      <c r="U65" s="147"/>
      <c r="V65" s="144"/>
      <c r="W65" s="144"/>
      <c r="X65" s="132"/>
      <c r="Y65" s="134"/>
      <c r="Z65" s="132"/>
      <c r="AA65" s="132"/>
      <c r="AB65" s="130"/>
      <c r="AC65" s="132"/>
      <c r="AD65" s="132"/>
      <c r="AE65" s="132"/>
      <c r="AF65" s="132"/>
    </row>
    <row r="66" spans="6:32" ht="16.5">
      <c r="F66" s="133"/>
      <c r="G66" s="140"/>
      <c r="H66" s="140"/>
      <c r="I66" s="149"/>
      <c r="J66" s="135"/>
      <c r="K66" s="150"/>
      <c r="L66" s="141"/>
      <c r="M66" s="142"/>
      <c r="N66" s="142"/>
      <c r="O66" s="144"/>
      <c r="P66" s="144"/>
      <c r="Q66" s="144"/>
      <c r="R66" s="148"/>
      <c r="S66" s="144"/>
      <c r="T66" s="148"/>
      <c r="U66" s="147"/>
      <c r="V66" s="144"/>
      <c r="W66" s="144"/>
      <c r="X66" s="132"/>
      <c r="Y66" s="134"/>
      <c r="Z66" s="132"/>
      <c r="AA66" s="132"/>
      <c r="AB66" s="130"/>
      <c r="AC66" s="132"/>
      <c r="AD66" s="132"/>
      <c r="AE66" s="132"/>
      <c r="AF66" s="132"/>
    </row>
    <row r="67" spans="6:32" ht="16.5">
      <c r="F67" s="133"/>
      <c r="G67" s="140"/>
      <c r="H67" s="140"/>
      <c r="I67" s="141"/>
      <c r="J67" s="135"/>
      <c r="K67" s="150"/>
      <c r="L67" s="141"/>
      <c r="M67" s="142"/>
      <c r="N67" s="142"/>
      <c r="O67" s="144"/>
      <c r="P67" s="144"/>
      <c r="Q67" s="144"/>
      <c r="R67" s="148"/>
      <c r="S67" s="144"/>
      <c r="T67" s="148"/>
      <c r="U67" s="147"/>
      <c r="V67" s="144"/>
      <c r="W67" s="144"/>
      <c r="X67" s="132"/>
      <c r="Y67" s="134"/>
      <c r="Z67" s="132"/>
      <c r="AA67" s="132"/>
      <c r="AB67" s="130"/>
      <c r="AC67" s="132"/>
      <c r="AD67" s="132"/>
      <c r="AE67" s="132"/>
      <c r="AF67" s="132"/>
    </row>
    <row r="68" spans="6:32" ht="16.5">
      <c r="F68" s="133"/>
      <c r="G68" s="140"/>
      <c r="H68" s="140"/>
      <c r="I68" s="141"/>
      <c r="J68" s="135"/>
      <c r="K68" s="150"/>
      <c r="L68" s="141"/>
      <c r="M68" s="142"/>
      <c r="N68" s="142"/>
      <c r="O68" s="144"/>
      <c r="P68" s="144"/>
      <c r="Q68" s="144"/>
      <c r="R68" s="148"/>
      <c r="S68" s="144"/>
      <c r="T68" s="148"/>
      <c r="U68" s="147"/>
      <c r="V68" s="144"/>
      <c r="W68" s="144"/>
      <c r="X68" s="132"/>
      <c r="Y68" s="134"/>
      <c r="Z68" s="132"/>
      <c r="AA68" s="132"/>
      <c r="AB68" s="130"/>
      <c r="AC68" s="132"/>
      <c r="AD68" s="132"/>
      <c r="AE68" s="132"/>
      <c r="AF68" s="132"/>
    </row>
    <row r="69" spans="6:32" ht="16.5">
      <c r="F69" s="133"/>
      <c r="G69" s="140"/>
      <c r="H69" s="140"/>
      <c r="I69" s="141"/>
      <c r="J69" s="135"/>
      <c r="K69" s="150"/>
      <c r="L69" s="141"/>
      <c r="M69" s="142"/>
      <c r="N69" s="142"/>
      <c r="O69" s="144"/>
      <c r="P69" s="144"/>
      <c r="Q69" s="144"/>
      <c r="R69" s="148"/>
      <c r="S69" s="144"/>
      <c r="T69" s="148"/>
      <c r="U69" s="147"/>
      <c r="V69" s="144"/>
      <c r="W69" s="144"/>
      <c r="X69" s="132"/>
      <c r="Y69" s="134"/>
      <c r="Z69" s="132"/>
      <c r="AA69" s="132"/>
      <c r="AB69" s="130"/>
      <c r="AC69" s="132"/>
      <c r="AD69" s="132"/>
      <c r="AE69" s="132"/>
      <c r="AF69" s="132"/>
    </row>
    <row r="70" spans="6:32" ht="16.5">
      <c r="F70" s="133"/>
      <c r="G70" s="140"/>
      <c r="H70" s="140"/>
      <c r="I70" s="141"/>
      <c r="J70" s="135"/>
      <c r="K70" s="150"/>
      <c r="L70" s="141"/>
      <c r="M70" s="142"/>
      <c r="N70" s="142"/>
      <c r="O70" s="144"/>
      <c r="P70" s="144"/>
      <c r="Q70" s="144"/>
      <c r="R70" s="148"/>
      <c r="S70" s="144"/>
      <c r="T70" s="148"/>
      <c r="U70" s="147"/>
      <c r="V70" s="144"/>
      <c r="W70" s="144"/>
      <c r="X70" s="132"/>
      <c r="Y70" s="134"/>
      <c r="Z70" s="132"/>
      <c r="AA70" s="132"/>
      <c r="AB70" s="130"/>
      <c r="AC70" s="132"/>
      <c r="AD70" s="132"/>
      <c r="AE70" s="132"/>
      <c r="AF70" s="132"/>
    </row>
    <row r="71" spans="6:32" ht="16.5">
      <c r="F71" s="133"/>
      <c r="G71" s="140"/>
      <c r="H71" s="140"/>
      <c r="I71" s="149"/>
      <c r="J71" s="135"/>
      <c r="K71" s="150"/>
      <c r="L71" s="141"/>
      <c r="M71" s="142"/>
      <c r="N71" s="142"/>
      <c r="O71" s="144"/>
      <c r="P71" s="144"/>
      <c r="Q71" s="144"/>
      <c r="R71" s="148"/>
      <c r="S71" s="144"/>
      <c r="T71" s="148"/>
      <c r="U71" s="147"/>
      <c r="V71" s="144"/>
      <c r="W71" s="144"/>
      <c r="X71" s="132"/>
      <c r="Y71" s="134"/>
      <c r="Z71" s="132"/>
      <c r="AA71" s="132"/>
      <c r="AB71" s="130"/>
      <c r="AC71" s="132"/>
      <c r="AD71" s="132"/>
      <c r="AE71" s="132"/>
      <c r="AF71" s="132"/>
    </row>
    <row r="72" spans="6:32" ht="16.5">
      <c r="F72" s="133"/>
      <c r="G72" s="140"/>
      <c r="H72" s="140"/>
      <c r="I72" s="149"/>
      <c r="J72" s="135"/>
      <c r="K72" s="150"/>
      <c r="L72" s="141"/>
      <c r="M72" s="142"/>
      <c r="N72" s="142"/>
      <c r="O72" s="144"/>
      <c r="P72" s="144"/>
      <c r="Q72" s="144"/>
      <c r="R72" s="148"/>
      <c r="S72" s="144"/>
      <c r="T72" s="148"/>
      <c r="U72" s="147"/>
      <c r="V72" s="144"/>
      <c r="W72" s="144"/>
      <c r="X72" s="132"/>
      <c r="Y72" s="134"/>
      <c r="Z72" s="132"/>
      <c r="AA72" s="132"/>
      <c r="AB72" s="130"/>
      <c r="AC72" s="132"/>
      <c r="AD72" s="132"/>
      <c r="AE72" s="132"/>
      <c r="AF72" s="132"/>
    </row>
    <row r="73" spans="6:32" ht="16.5">
      <c r="F73" s="133"/>
      <c r="G73" s="140"/>
      <c r="H73" s="140"/>
      <c r="I73" s="149"/>
      <c r="J73" s="135"/>
      <c r="K73" s="150"/>
      <c r="L73" s="141"/>
      <c r="M73" s="142"/>
      <c r="N73" s="142"/>
      <c r="O73" s="144"/>
      <c r="P73" s="144"/>
      <c r="Q73" s="144"/>
      <c r="R73" s="148"/>
      <c r="S73" s="144"/>
      <c r="T73" s="148"/>
      <c r="U73" s="147"/>
      <c r="V73" s="144"/>
      <c r="W73" s="144"/>
      <c r="X73" s="132"/>
      <c r="Y73" s="134"/>
      <c r="Z73" s="132"/>
      <c r="AA73" s="132"/>
      <c r="AB73" s="130"/>
      <c r="AC73" s="132"/>
      <c r="AD73" s="132"/>
      <c r="AE73" s="132"/>
      <c r="AF73" s="132"/>
    </row>
    <row r="74" spans="6:32" ht="16.5">
      <c r="F74" s="133"/>
      <c r="G74" s="151"/>
      <c r="H74" s="86"/>
      <c r="I74" s="151"/>
      <c r="J74" s="86"/>
      <c r="K74" s="151"/>
      <c r="L74" s="151"/>
      <c r="M74" s="151"/>
      <c r="N74" s="151"/>
      <c r="O74" s="152"/>
      <c r="P74" s="152"/>
      <c r="Q74" s="151"/>
      <c r="R74" s="151"/>
      <c r="S74" s="151"/>
      <c r="T74" s="151"/>
      <c r="U74" s="152"/>
      <c r="V74" s="152"/>
      <c r="W74" s="151"/>
      <c r="X74" s="87"/>
      <c r="Y74" s="87"/>
      <c r="Z74" s="87"/>
      <c r="AA74" s="87"/>
      <c r="AB74" s="87"/>
      <c r="AC74" s="87"/>
      <c r="AD74" s="87"/>
      <c r="AE74" s="87"/>
      <c r="AF74" s="87"/>
    </row>
    <row r="75" spans="6:32" ht="16.5">
      <c r="F75" s="133"/>
      <c r="G75" s="87"/>
      <c r="H75" s="86"/>
      <c r="I75" s="87"/>
      <c r="J75" s="88"/>
      <c r="K75" s="87"/>
      <c r="L75" s="87"/>
      <c r="M75" s="87"/>
      <c r="N75" s="87"/>
      <c r="O75" s="107"/>
      <c r="P75" s="107"/>
      <c r="Q75" s="87"/>
      <c r="R75" s="87"/>
      <c r="S75" s="87"/>
      <c r="T75" s="87"/>
      <c r="U75" s="107"/>
      <c r="V75" s="107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6:32" ht="16.5">
      <c r="F76" s="136"/>
      <c r="G76" s="234"/>
      <c r="H76" s="234"/>
      <c r="I76" s="234"/>
      <c r="J76" s="137"/>
      <c r="K76" s="234"/>
      <c r="L76" s="234"/>
      <c r="M76" s="234"/>
      <c r="N76" s="234"/>
      <c r="O76" s="234"/>
      <c r="P76" s="138"/>
      <c r="Q76" s="116"/>
      <c r="R76" s="233"/>
      <c r="S76" s="233"/>
      <c r="T76" s="233"/>
      <c r="U76" s="233"/>
      <c r="V76" s="138"/>
      <c r="W76" s="136"/>
      <c r="X76" s="234"/>
      <c r="Y76" s="234"/>
      <c r="Z76" s="234"/>
      <c r="AA76" s="234"/>
      <c r="AB76" s="234"/>
      <c r="AC76" s="136"/>
      <c r="AD76" s="136"/>
      <c r="AE76" s="136"/>
      <c r="AF76" s="136"/>
    </row>
    <row r="77" spans="6:32" ht="16.5">
      <c r="F77" s="87"/>
      <c r="G77" s="238"/>
      <c r="H77" s="238"/>
      <c r="I77" s="238"/>
      <c r="J77" s="139"/>
      <c r="K77" s="238"/>
      <c r="L77" s="238"/>
      <c r="M77" s="238"/>
      <c r="N77" s="238"/>
      <c r="O77" s="238"/>
      <c r="P77" s="107"/>
      <c r="Q77" s="183"/>
      <c r="R77" s="183"/>
      <c r="S77" s="239"/>
      <c r="T77" s="239"/>
      <c r="U77" s="107"/>
      <c r="V77" s="107"/>
      <c r="W77" s="87"/>
      <c r="X77" s="238"/>
      <c r="Y77" s="238"/>
      <c r="Z77" s="238"/>
      <c r="AA77" s="238"/>
      <c r="AB77" s="238"/>
      <c r="AC77" s="87"/>
      <c r="AD77" s="87"/>
      <c r="AE77" s="87"/>
      <c r="AF77" s="87"/>
    </row>
    <row r="78" spans="6:32" ht="16.5">
      <c r="F78" s="87"/>
      <c r="G78" s="87"/>
      <c r="H78" s="86"/>
      <c r="I78" s="87"/>
      <c r="J78" s="88"/>
      <c r="K78" s="87"/>
      <c r="L78" s="87"/>
      <c r="M78" s="87"/>
      <c r="N78" s="87"/>
      <c r="O78" s="107"/>
      <c r="P78" s="107"/>
      <c r="Q78" s="87"/>
      <c r="R78" s="87"/>
      <c r="S78" s="87"/>
      <c r="T78" s="87"/>
      <c r="U78" s="107"/>
      <c r="V78" s="107"/>
      <c r="W78" s="87"/>
      <c r="X78" s="87"/>
      <c r="Y78" s="87"/>
      <c r="Z78" s="87"/>
      <c r="AA78" s="87"/>
      <c r="AB78" s="87"/>
      <c r="AC78" s="87"/>
      <c r="AD78" s="87"/>
      <c r="AE78" s="87"/>
      <c r="AF78" s="87"/>
    </row>
  </sheetData>
  <sheetProtection/>
  <mergeCells count="32">
    <mergeCell ref="H6:I6"/>
    <mergeCell ref="J6:O6"/>
    <mergeCell ref="K36:K37"/>
    <mergeCell ref="L36:L37"/>
    <mergeCell ref="A1:O1"/>
    <mergeCell ref="A6:A7"/>
    <mergeCell ref="B6:B7"/>
    <mergeCell ref="C6:C7"/>
    <mergeCell ref="D6:D7"/>
    <mergeCell ref="E6:E7"/>
    <mergeCell ref="F6:F7"/>
    <mergeCell ref="G6:G7"/>
    <mergeCell ref="R76:U76"/>
    <mergeCell ref="X76:AB76"/>
    <mergeCell ref="P6:U6"/>
    <mergeCell ref="V6:AA6"/>
    <mergeCell ref="F31:T31"/>
    <mergeCell ref="F36:F37"/>
    <mergeCell ref="G36:G37"/>
    <mergeCell ref="H36:H37"/>
    <mergeCell ref="S77:T77"/>
    <mergeCell ref="X77:AB77"/>
    <mergeCell ref="M36:N36"/>
    <mergeCell ref="O36:T36"/>
    <mergeCell ref="U36:Z36"/>
    <mergeCell ref="AA36:AF36"/>
    <mergeCell ref="G76:I76"/>
    <mergeCell ref="K76:O76"/>
    <mergeCell ref="I36:I37"/>
    <mergeCell ref="J36:J37"/>
    <mergeCell ref="G77:I77"/>
    <mergeCell ref="K77:O77"/>
  </mergeCells>
  <hyperlinks>
    <hyperlink ref="H6:I6" r:id="rId1" display="OBRA CAPITALIZABLE   (8)"/>
  </hyperlinks>
  <printOptions horizontalCentered="1"/>
  <pageMargins left="0.2362204724409449" right="0.2362204724409449" top="0.7480314960629921" bottom="0.35433070866141736" header="0" footer="0"/>
  <pageSetup fitToHeight="0" horizontalDpi="600" verticalDpi="600" orientation="landscape" paperSize="9" scale="4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78"/>
  <sheetViews>
    <sheetView showGridLines="0" zoomScale="86" zoomScaleNormal="86" zoomScalePageLayoutView="30" workbookViewId="0" topLeftCell="A1">
      <selection activeCell="A6" sqref="A6:A25"/>
    </sheetView>
  </sheetViews>
  <sheetFormatPr defaultColWidth="11.421875" defaultRowHeight="15"/>
  <cols>
    <col min="1" max="1" width="47.2812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157" t="s">
        <v>24</v>
      </c>
      <c r="B2" s="157" t="s">
        <v>93</v>
      </c>
      <c r="C2" s="158"/>
      <c r="D2" s="136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157" t="s">
        <v>152</v>
      </c>
      <c r="B4" s="136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223" t="s">
        <v>269</v>
      </c>
      <c r="B8" s="97" t="s">
        <v>268</v>
      </c>
      <c r="C8" s="96" t="s">
        <v>151</v>
      </c>
      <c r="D8" s="159" t="s">
        <v>195</v>
      </c>
      <c r="E8" s="159">
        <v>61306</v>
      </c>
      <c r="F8" s="117" t="s">
        <v>358</v>
      </c>
      <c r="G8" s="117">
        <v>36</v>
      </c>
      <c r="H8" s="106"/>
      <c r="I8" s="106" t="s">
        <v>74</v>
      </c>
      <c r="J8" s="101">
        <f>ROUND(420663.41,2)</f>
        <v>420663.41</v>
      </c>
      <c r="K8" s="101">
        <f>ROUND(420663.41,2)</f>
        <v>420663.41</v>
      </c>
      <c r="L8" s="202"/>
      <c r="M8" s="101"/>
      <c r="N8" s="95"/>
      <c r="O8" s="6"/>
      <c r="P8" s="101">
        <v>419503.41</v>
      </c>
      <c r="Q8" s="101">
        <v>419503.41</v>
      </c>
      <c r="R8" s="160"/>
      <c r="S8" s="101"/>
      <c r="T8" s="95"/>
      <c r="U8" s="6"/>
      <c r="V8" s="101">
        <v>167795.71</v>
      </c>
      <c r="W8" s="101">
        <v>167795.71</v>
      </c>
      <c r="X8" s="190"/>
      <c r="Y8" s="121"/>
      <c r="Z8" s="191"/>
      <c r="AA8" s="94"/>
    </row>
    <row r="9" spans="1:27" ht="68.25" customHeight="1">
      <c r="A9" s="223" t="s">
        <v>270</v>
      </c>
      <c r="B9" s="97" t="s">
        <v>275</v>
      </c>
      <c r="C9" s="96" t="s">
        <v>151</v>
      </c>
      <c r="D9" s="159" t="s">
        <v>197</v>
      </c>
      <c r="E9" s="159">
        <v>61202</v>
      </c>
      <c r="F9" s="117" t="s">
        <v>354</v>
      </c>
      <c r="G9" s="117">
        <v>36</v>
      </c>
      <c r="H9" s="106"/>
      <c r="I9" s="106" t="s">
        <v>74</v>
      </c>
      <c r="J9" s="101">
        <f>ROUND(505307.5,2)</f>
        <v>505307.5</v>
      </c>
      <c r="K9" s="101">
        <f>ROUND(505307.5,2)</f>
        <v>505307.5</v>
      </c>
      <c r="L9" s="202"/>
      <c r="M9" s="189"/>
      <c r="N9" s="95"/>
      <c r="O9" s="6"/>
      <c r="P9" s="101">
        <v>503657.5</v>
      </c>
      <c r="Q9" s="101">
        <v>503657.5</v>
      </c>
      <c r="R9" s="160"/>
      <c r="S9" s="164"/>
      <c r="T9" s="95"/>
      <c r="U9" s="6"/>
      <c r="V9" s="101">
        <v>0</v>
      </c>
      <c r="W9" s="101">
        <v>0</v>
      </c>
      <c r="X9" s="191"/>
      <c r="Y9" s="155"/>
      <c r="Z9" s="191"/>
      <c r="AA9" s="94"/>
    </row>
    <row r="10" spans="1:27" ht="55.5" customHeight="1">
      <c r="A10" s="223" t="s">
        <v>271</v>
      </c>
      <c r="B10" s="97" t="s">
        <v>189</v>
      </c>
      <c r="C10" s="96" t="s">
        <v>151</v>
      </c>
      <c r="D10" s="159" t="s">
        <v>197</v>
      </c>
      <c r="E10" s="159">
        <v>61202</v>
      </c>
      <c r="F10" s="117" t="s">
        <v>359</v>
      </c>
      <c r="G10" s="117">
        <v>36</v>
      </c>
      <c r="H10" s="106"/>
      <c r="I10" s="106" t="s">
        <v>74</v>
      </c>
      <c r="J10" s="101">
        <f>ROUND(342479.24,2)</f>
        <v>342479.24</v>
      </c>
      <c r="K10" s="101">
        <f>ROUND(342479.24,2)</f>
        <v>342479.24</v>
      </c>
      <c r="L10" s="202"/>
      <c r="M10" s="189"/>
      <c r="N10" s="95"/>
      <c r="O10" s="6"/>
      <c r="P10" s="101">
        <v>341429.24</v>
      </c>
      <c r="Q10" s="101">
        <v>341429.24</v>
      </c>
      <c r="R10" s="95"/>
      <c r="S10" s="164"/>
      <c r="T10" s="95"/>
      <c r="U10" s="6"/>
      <c r="V10" s="101">
        <v>0</v>
      </c>
      <c r="W10" s="101">
        <v>0</v>
      </c>
      <c r="X10" s="191"/>
      <c r="Y10" s="155"/>
      <c r="Z10" s="191"/>
      <c r="AA10" s="94"/>
    </row>
    <row r="11" spans="1:27" ht="51.75" customHeight="1">
      <c r="A11" s="223" t="s">
        <v>272</v>
      </c>
      <c r="B11" s="97" t="s">
        <v>261</v>
      </c>
      <c r="C11" s="96" t="s">
        <v>151</v>
      </c>
      <c r="D11" s="159" t="s">
        <v>195</v>
      </c>
      <c r="E11" s="159">
        <v>61306</v>
      </c>
      <c r="F11" s="117" t="s">
        <v>360</v>
      </c>
      <c r="G11" s="117">
        <v>36</v>
      </c>
      <c r="H11" s="106"/>
      <c r="I11" s="106" t="s">
        <v>74</v>
      </c>
      <c r="J11" s="101">
        <f>ROUND(299765.44,2)</f>
        <v>299765.44</v>
      </c>
      <c r="K11" s="101">
        <f>ROUND(299765.44,2)</f>
        <v>299765.44</v>
      </c>
      <c r="L11" s="202"/>
      <c r="M11" s="189"/>
      <c r="N11" s="95"/>
      <c r="O11" s="6"/>
      <c r="P11" s="101">
        <v>298770.12</v>
      </c>
      <c r="Q11" s="101">
        <v>298770.12</v>
      </c>
      <c r="R11" s="95"/>
      <c r="S11" s="164"/>
      <c r="T11" s="95"/>
      <c r="U11" s="6"/>
      <c r="V11" s="101">
        <v>0</v>
      </c>
      <c r="W11" s="101">
        <v>0</v>
      </c>
      <c r="X11" s="191"/>
      <c r="Y11" s="155"/>
      <c r="Z11" s="191"/>
      <c r="AA11" s="94"/>
    </row>
    <row r="12" spans="1:27" ht="67.5" customHeight="1">
      <c r="A12" s="223" t="s">
        <v>273</v>
      </c>
      <c r="B12" s="97" t="s">
        <v>189</v>
      </c>
      <c r="C12" s="96" t="s">
        <v>151</v>
      </c>
      <c r="D12" s="159" t="s">
        <v>196</v>
      </c>
      <c r="E12" s="159">
        <v>61405</v>
      </c>
      <c r="F12" s="117" t="s">
        <v>361</v>
      </c>
      <c r="G12" s="117">
        <v>36</v>
      </c>
      <c r="H12" s="106"/>
      <c r="I12" s="106" t="s">
        <v>74</v>
      </c>
      <c r="J12" s="101">
        <f>ROUND(548385.97,2)</f>
        <v>548385.97</v>
      </c>
      <c r="K12" s="101">
        <f>ROUND(548385.97,2)</f>
        <v>548385.97</v>
      </c>
      <c r="L12" s="202"/>
      <c r="M12" s="155"/>
      <c r="N12" s="95"/>
      <c r="O12" s="6"/>
      <c r="P12" s="101">
        <v>544999.6</v>
      </c>
      <c r="Q12" s="101">
        <v>544999.6</v>
      </c>
      <c r="R12" s="95"/>
      <c r="S12" s="164"/>
      <c r="T12" s="95"/>
      <c r="U12" s="6"/>
      <c r="V12" s="101">
        <v>0</v>
      </c>
      <c r="W12" s="101">
        <v>0</v>
      </c>
      <c r="X12" s="191"/>
      <c r="Y12" s="155"/>
      <c r="Z12" s="191"/>
      <c r="AA12" s="94"/>
    </row>
    <row r="13" spans="1:27" ht="54.75" customHeight="1">
      <c r="A13" s="223" t="s">
        <v>274</v>
      </c>
      <c r="B13" s="97" t="s">
        <v>189</v>
      </c>
      <c r="C13" s="96" t="s">
        <v>151</v>
      </c>
      <c r="D13" s="159" t="s">
        <v>195</v>
      </c>
      <c r="E13" s="159">
        <v>61306</v>
      </c>
      <c r="F13" s="117" t="s">
        <v>362</v>
      </c>
      <c r="G13" s="117">
        <v>36</v>
      </c>
      <c r="H13" s="106"/>
      <c r="I13" s="106" t="s">
        <v>74</v>
      </c>
      <c r="J13" s="101">
        <f>ROUND(231918.82,2)</f>
        <v>231918.82</v>
      </c>
      <c r="K13" s="101">
        <f>ROUND(231918.82,2)</f>
        <v>231918.82</v>
      </c>
      <c r="L13" s="202"/>
      <c r="M13" s="155"/>
      <c r="N13" s="95"/>
      <c r="O13" s="6"/>
      <c r="P13" s="101">
        <v>231404.06</v>
      </c>
      <c r="Q13" s="101">
        <v>231404.06</v>
      </c>
      <c r="R13" s="95"/>
      <c r="S13" s="164"/>
      <c r="T13" s="95"/>
      <c r="U13" s="6"/>
      <c r="V13" s="101">
        <v>0</v>
      </c>
      <c r="W13" s="101">
        <v>0</v>
      </c>
      <c r="X13" s="191"/>
      <c r="Y13" s="155"/>
      <c r="Z13" s="191"/>
      <c r="AA13" s="94"/>
    </row>
    <row r="14" spans="1:27" ht="60" customHeight="1">
      <c r="A14" s="229" t="s">
        <v>276</v>
      </c>
      <c r="B14" s="166" t="s">
        <v>277</v>
      </c>
      <c r="C14" s="167" t="s">
        <v>151</v>
      </c>
      <c r="D14" s="159" t="s">
        <v>197</v>
      </c>
      <c r="E14" s="159">
        <v>61202</v>
      </c>
      <c r="F14" s="117" t="s">
        <v>354</v>
      </c>
      <c r="G14" s="117">
        <v>36</v>
      </c>
      <c r="H14" s="106"/>
      <c r="I14" s="106" t="s">
        <v>74</v>
      </c>
      <c r="J14" s="199">
        <f>ROUND(480000,2)</f>
        <v>480000</v>
      </c>
      <c r="K14" s="199">
        <f>ROUND(480000,2)</f>
        <v>480000</v>
      </c>
      <c r="M14" s="188"/>
      <c r="N14" s="171"/>
      <c r="O14" s="173"/>
      <c r="P14" s="199">
        <v>479949.18</v>
      </c>
      <c r="Q14" s="195">
        <v>479949.18</v>
      </c>
      <c r="R14" s="171"/>
      <c r="S14" s="171"/>
      <c r="T14" s="171"/>
      <c r="U14" s="173"/>
      <c r="V14" s="199">
        <v>479949.18</v>
      </c>
      <c r="W14" s="195">
        <v>479949.18</v>
      </c>
      <c r="X14" s="191"/>
      <c r="Y14" s="191"/>
      <c r="Z14" s="191"/>
      <c r="AA14" s="94"/>
    </row>
    <row r="15" spans="1:27" ht="79.5" customHeight="1">
      <c r="A15" s="96" t="s">
        <v>278</v>
      </c>
      <c r="B15" s="97" t="s">
        <v>189</v>
      </c>
      <c r="C15" s="96" t="s">
        <v>194</v>
      </c>
      <c r="D15" s="159" t="s">
        <v>195</v>
      </c>
      <c r="E15" s="159">
        <v>61306</v>
      </c>
      <c r="F15" s="117" t="s">
        <v>363</v>
      </c>
      <c r="G15" s="117">
        <v>36</v>
      </c>
      <c r="H15" s="106"/>
      <c r="I15" s="106" t="s">
        <v>74</v>
      </c>
      <c r="J15" s="101">
        <f>ROUND(647608.74,2)</f>
        <v>647608.74</v>
      </c>
      <c r="K15" s="101">
        <f>ROUND(647608.74,2)</f>
        <v>647608.74</v>
      </c>
      <c r="L15" s="202"/>
      <c r="M15" s="186"/>
      <c r="N15" s="95"/>
      <c r="O15" s="6"/>
      <c r="P15" s="101">
        <v>647064.51</v>
      </c>
      <c r="Q15" s="101">
        <v>647064.51</v>
      </c>
      <c r="R15" s="95"/>
      <c r="S15" s="95"/>
      <c r="T15" s="95"/>
      <c r="U15" s="6"/>
      <c r="V15" s="101">
        <v>591741.35</v>
      </c>
      <c r="W15" s="101">
        <v>591741.35</v>
      </c>
      <c r="X15" s="191"/>
      <c r="Y15" s="191"/>
      <c r="Z15" s="191"/>
      <c r="AA15" s="94"/>
    </row>
    <row r="16" spans="1:27" ht="64.5" customHeight="1">
      <c r="A16" s="96" t="s">
        <v>279</v>
      </c>
      <c r="B16" s="97" t="s">
        <v>189</v>
      </c>
      <c r="C16" s="96" t="s">
        <v>194</v>
      </c>
      <c r="D16" s="159" t="s">
        <v>195</v>
      </c>
      <c r="E16" s="159">
        <v>61301</v>
      </c>
      <c r="F16" s="117" t="s">
        <v>364</v>
      </c>
      <c r="G16" s="117">
        <v>36</v>
      </c>
      <c r="H16" s="106" t="s">
        <v>74</v>
      </c>
      <c r="I16" s="156"/>
      <c r="J16" s="101">
        <f>ROUND(692900.32,2)</f>
        <v>692900.32</v>
      </c>
      <c r="K16" s="101">
        <f>ROUND(692900.32,2)</f>
        <v>692900.32</v>
      </c>
      <c r="L16" s="202"/>
      <c r="M16" s="187"/>
      <c r="N16" s="95"/>
      <c r="O16" s="6"/>
      <c r="P16" s="101">
        <v>692022.34</v>
      </c>
      <c r="Q16" s="101">
        <v>692022.34</v>
      </c>
      <c r="R16" s="95"/>
      <c r="S16" s="163"/>
      <c r="T16" s="95"/>
      <c r="U16" s="6"/>
      <c r="V16" s="101">
        <v>505055.6</v>
      </c>
      <c r="W16" s="101">
        <v>505055.6</v>
      </c>
      <c r="X16" s="191"/>
      <c r="Y16" s="191"/>
      <c r="Z16" s="191"/>
      <c r="AA16" s="94"/>
    </row>
    <row r="17" spans="1:27" ht="67.5" customHeight="1">
      <c r="A17" s="96" t="s">
        <v>280</v>
      </c>
      <c r="B17" s="97" t="s">
        <v>189</v>
      </c>
      <c r="C17" s="96" t="s">
        <v>194</v>
      </c>
      <c r="D17" s="159" t="s">
        <v>197</v>
      </c>
      <c r="E17" s="159">
        <v>61202</v>
      </c>
      <c r="F17" s="117" t="s">
        <v>365</v>
      </c>
      <c r="G17" s="117">
        <v>36</v>
      </c>
      <c r="H17" s="106"/>
      <c r="I17" s="106" t="s">
        <v>74</v>
      </c>
      <c r="J17" s="101">
        <f>ROUND(1648781.04,2)</f>
        <v>1648781.04</v>
      </c>
      <c r="K17" s="101">
        <f>ROUND(1648781.04,2)</f>
        <v>1648781.04</v>
      </c>
      <c r="L17" s="202"/>
      <c r="M17" s="187"/>
      <c r="N17" s="95"/>
      <c r="O17" s="6"/>
      <c r="P17" s="101">
        <v>1644370.19</v>
      </c>
      <c r="Q17" s="101">
        <v>1644370.19</v>
      </c>
      <c r="R17" s="95"/>
      <c r="S17" s="163"/>
      <c r="T17" s="95"/>
      <c r="U17" s="6"/>
      <c r="V17" s="101">
        <v>1381084.36</v>
      </c>
      <c r="W17" s="101">
        <v>1381084.36</v>
      </c>
      <c r="X17" s="191"/>
      <c r="Y17" s="191"/>
      <c r="Z17" s="191"/>
      <c r="AA17" s="94"/>
    </row>
    <row r="18" spans="1:27" ht="57.75" customHeight="1">
      <c r="A18" s="96" t="s">
        <v>281</v>
      </c>
      <c r="B18" s="97" t="s">
        <v>189</v>
      </c>
      <c r="C18" s="96" t="s">
        <v>194</v>
      </c>
      <c r="D18" s="159" t="s">
        <v>197</v>
      </c>
      <c r="E18" s="159">
        <v>61204</v>
      </c>
      <c r="F18" s="117" t="s">
        <v>366</v>
      </c>
      <c r="G18" s="117">
        <v>36</v>
      </c>
      <c r="H18" s="106"/>
      <c r="I18" s="106" t="s">
        <v>74</v>
      </c>
      <c r="J18" s="101">
        <f>ROUND(3667343.87,2)</f>
        <v>3667343.87</v>
      </c>
      <c r="K18" s="101">
        <f>ROUND(3667343.87,2)</f>
        <v>3667343.87</v>
      </c>
      <c r="L18" s="202"/>
      <c r="M18" s="187"/>
      <c r="N18" s="95"/>
      <c r="O18" s="6"/>
      <c r="P18" s="101">
        <v>3665476.46</v>
      </c>
      <c r="Q18" s="101">
        <v>3665476.46</v>
      </c>
      <c r="R18" s="95"/>
      <c r="S18" s="163"/>
      <c r="T18" s="95"/>
      <c r="U18" s="6"/>
      <c r="V18" s="101">
        <v>3536286.25</v>
      </c>
      <c r="W18" s="101">
        <v>3536286.25</v>
      </c>
      <c r="X18" s="191"/>
      <c r="Y18" s="191"/>
      <c r="Z18" s="191"/>
      <c r="AA18" s="94"/>
    </row>
    <row r="19" spans="1:27" ht="62.25" customHeight="1">
      <c r="A19" s="96" t="s">
        <v>282</v>
      </c>
      <c r="B19" s="97" t="s">
        <v>189</v>
      </c>
      <c r="C19" s="96" t="s">
        <v>194</v>
      </c>
      <c r="D19" s="159" t="s">
        <v>195</v>
      </c>
      <c r="E19" s="159">
        <v>61301</v>
      </c>
      <c r="F19" s="117" t="s">
        <v>367</v>
      </c>
      <c r="G19" s="117">
        <v>36</v>
      </c>
      <c r="H19" s="106"/>
      <c r="I19" s="106" t="s">
        <v>74</v>
      </c>
      <c r="J19" s="101">
        <f>ROUND(1385077.04,2)</f>
        <v>1385077.04</v>
      </c>
      <c r="K19" s="101">
        <f>ROUND(1385077.04,2)</f>
        <v>1385077.04</v>
      </c>
      <c r="L19" s="202"/>
      <c r="M19" s="187"/>
      <c r="N19" s="95"/>
      <c r="O19" s="6"/>
      <c r="P19" s="101">
        <v>1382864.22</v>
      </c>
      <c r="Q19" s="101">
        <v>1382864.22</v>
      </c>
      <c r="R19" s="95"/>
      <c r="S19" s="163"/>
      <c r="T19" s="95"/>
      <c r="U19" s="6"/>
      <c r="V19" s="101">
        <v>1187953.45</v>
      </c>
      <c r="W19" s="101">
        <v>1187953.45</v>
      </c>
      <c r="X19" s="191"/>
      <c r="Y19" s="191"/>
      <c r="Z19" s="191"/>
      <c r="AA19" s="94"/>
    </row>
    <row r="20" spans="1:27" ht="69" customHeight="1">
      <c r="A20" s="96" t="s">
        <v>283</v>
      </c>
      <c r="B20" s="97" t="s">
        <v>189</v>
      </c>
      <c r="C20" s="96" t="s">
        <v>194</v>
      </c>
      <c r="D20" s="159" t="s">
        <v>195</v>
      </c>
      <c r="E20" s="159">
        <v>61301</v>
      </c>
      <c r="F20" s="117" t="s">
        <v>368</v>
      </c>
      <c r="G20" s="117">
        <v>36</v>
      </c>
      <c r="H20" s="106"/>
      <c r="I20" s="106" t="s">
        <v>74</v>
      </c>
      <c r="J20" s="101">
        <f>ROUND(3674325.69,2)</f>
        <v>3674325.69</v>
      </c>
      <c r="K20" s="101">
        <f>ROUND(3674325.69,2)</f>
        <v>3674325.69</v>
      </c>
      <c r="L20" s="202"/>
      <c r="M20" s="187"/>
      <c r="N20" s="95"/>
      <c r="O20" s="6"/>
      <c r="P20" s="101">
        <v>3669740.02</v>
      </c>
      <c r="Q20" s="101">
        <v>3669740.02</v>
      </c>
      <c r="R20" s="95"/>
      <c r="S20" s="163"/>
      <c r="T20" s="95"/>
      <c r="U20" s="6"/>
      <c r="V20" s="101">
        <v>2482445.42</v>
      </c>
      <c r="W20" s="101">
        <v>2482445.42</v>
      </c>
      <c r="X20" s="191"/>
      <c r="Y20" s="191"/>
      <c r="Z20" s="191"/>
      <c r="AA20" s="94"/>
    </row>
    <row r="21" spans="1:27" ht="52.5" customHeight="1">
      <c r="A21" s="96" t="s">
        <v>284</v>
      </c>
      <c r="B21" s="97" t="s">
        <v>189</v>
      </c>
      <c r="C21" s="96" t="s">
        <v>194</v>
      </c>
      <c r="D21" s="159" t="s">
        <v>195</v>
      </c>
      <c r="E21" s="159">
        <v>61308</v>
      </c>
      <c r="F21" s="117" t="s">
        <v>369</v>
      </c>
      <c r="G21" s="117">
        <v>36</v>
      </c>
      <c r="H21" s="106"/>
      <c r="I21" s="106" t="s">
        <v>74</v>
      </c>
      <c r="J21" s="101">
        <f>ROUND(2000000,2)</f>
        <v>2000000</v>
      </c>
      <c r="K21" s="101">
        <f>ROUND(2000000,2)</f>
        <v>2000000</v>
      </c>
      <c r="L21" s="202"/>
      <c r="M21" s="187"/>
      <c r="N21" s="95"/>
      <c r="O21" s="6"/>
      <c r="P21" s="101">
        <v>1992791.64</v>
      </c>
      <c r="Q21" s="101">
        <v>1992791.64</v>
      </c>
      <c r="R21" s="95"/>
      <c r="S21" s="163"/>
      <c r="T21" s="95"/>
      <c r="U21" s="6"/>
      <c r="V21" s="101">
        <v>1824881.13</v>
      </c>
      <c r="W21" s="101">
        <v>1824881.13</v>
      </c>
      <c r="X21" s="191"/>
      <c r="Y21" s="191"/>
      <c r="Z21" s="191"/>
      <c r="AA21" s="94"/>
    </row>
    <row r="22" spans="1:27" ht="66" customHeight="1">
      <c r="A22" s="96" t="s">
        <v>285</v>
      </c>
      <c r="B22" s="97" t="s">
        <v>189</v>
      </c>
      <c r="C22" s="96" t="s">
        <v>194</v>
      </c>
      <c r="D22" s="159" t="s">
        <v>197</v>
      </c>
      <c r="E22" s="159">
        <v>61202</v>
      </c>
      <c r="F22" s="117" t="s">
        <v>370</v>
      </c>
      <c r="G22" s="117">
        <v>36</v>
      </c>
      <c r="H22" s="106"/>
      <c r="I22" s="106" t="s">
        <v>74</v>
      </c>
      <c r="J22" s="101">
        <f>ROUND(943173.73,2)</f>
        <v>943173.73</v>
      </c>
      <c r="K22" s="101">
        <f>ROUND(943173.73,2)</f>
        <v>943173.73</v>
      </c>
      <c r="L22" s="202"/>
      <c r="M22" s="187"/>
      <c r="N22" s="95"/>
      <c r="O22" s="6"/>
      <c r="P22" s="101">
        <v>939692.87</v>
      </c>
      <c r="Q22" s="101">
        <v>939692.87</v>
      </c>
      <c r="R22" s="95"/>
      <c r="S22" s="163"/>
      <c r="T22" s="95"/>
      <c r="U22" s="6"/>
      <c r="V22" s="101">
        <v>907194.92</v>
      </c>
      <c r="W22" s="101">
        <v>907194.92</v>
      </c>
      <c r="X22" s="191"/>
      <c r="Y22" s="191"/>
      <c r="Z22" s="191"/>
      <c r="AA22" s="94"/>
    </row>
    <row r="23" spans="1:27" ht="74.25" customHeight="1">
      <c r="A23" s="96" t="s">
        <v>286</v>
      </c>
      <c r="B23" s="97" t="s">
        <v>189</v>
      </c>
      <c r="C23" s="96" t="s">
        <v>194</v>
      </c>
      <c r="D23" s="159" t="s">
        <v>195</v>
      </c>
      <c r="E23" s="117">
        <v>61306</v>
      </c>
      <c r="F23" s="159" t="s">
        <v>371</v>
      </c>
      <c r="G23" s="117">
        <v>36</v>
      </c>
      <c r="H23" s="106"/>
      <c r="I23" s="106" t="s">
        <v>74</v>
      </c>
      <c r="J23" s="101">
        <f>ROUND(767741.36,2)</f>
        <v>767741.36</v>
      </c>
      <c r="K23" s="101">
        <f>ROUND(767741.36,2)</f>
        <v>767741.36</v>
      </c>
      <c r="L23" s="202"/>
      <c r="M23" s="187"/>
      <c r="N23" s="95"/>
      <c r="O23" s="6"/>
      <c r="P23" s="101">
        <v>762574.06</v>
      </c>
      <c r="Q23" s="101">
        <v>762574.06</v>
      </c>
      <c r="R23" s="95"/>
      <c r="S23" s="163"/>
      <c r="T23" s="95"/>
      <c r="U23" s="6"/>
      <c r="V23" s="101">
        <v>708913.3</v>
      </c>
      <c r="W23" s="101">
        <v>708913.3</v>
      </c>
      <c r="X23" s="191"/>
      <c r="Y23" s="191"/>
      <c r="Z23" s="191"/>
      <c r="AA23" s="94"/>
    </row>
    <row r="24" spans="1:27" ht="52.5" customHeight="1">
      <c r="A24" s="96" t="s">
        <v>287</v>
      </c>
      <c r="B24" s="97" t="s">
        <v>189</v>
      </c>
      <c r="C24" s="96" t="s">
        <v>194</v>
      </c>
      <c r="D24" s="159" t="s">
        <v>195</v>
      </c>
      <c r="E24" s="117">
        <v>61306</v>
      </c>
      <c r="F24" s="159" t="s">
        <v>372</v>
      </c>
      <c r="G24" s="117">
        <v>36</v>
      </c>
      <c r="H24" s="106"/>
      <c r="I24" s="106" t="s">
        <v>74</v>
      </c>
      <c r="J24" s="101">
        <f>ROUND(1304127.15,2)</f>
        <v>1304127.15</v>
      </c>
      <c r="K24" s="101">
        <f>ROUND(1304127.15,2)</f>
        <v>1304127.15</v>
      </c>
      <c r="L24" s="202"/>
      <c r="M24" s="187"/>
      <c r="N24" s="95"/>
      <c r="O24" s="6"/>
      <c r="P24" s="101">
        <v>1291879.17</v>
      </c>
      <c r="Q24" s="101">
        <v>1291879.17</v>
      </c>
      <c r="R24" s="95"/>
      <c r="S24" s="163"/>
      <c r="T24" s="95"/>
      <c r="U24" s="6"/>
      <c r="V24" s="101">
        <v>1091559.75</v>
      </c>
      <c r="W24" s="101">
        <v>1091559.75</v>
      </c>
      <c r="X24" s="191"/>
      <c r="Y24" s="191"/>
      <c r="Z24" s="191"/>
      <c r="AA24" s="174"/>
    </row>
    <row r="25" spans="1:27" ht="61.5" customHeight="1">
      <c r="A25" s="96" t="s">
        <v>288</v>
      </c>
      <c r="B25" s="97" t="s">
        <v>189</v>
      </c>
      <c r="C25" s="96" t="s">
        <v>194</v>
      </c>
      <c r="D25" s="159" t="s">
        <v>195</v>
      </c>
      <c r="E25" s="117">
        <v>61306</v>
      </c>
      <c r="F25" s="159" t="s">
        <v>373</v>
      </c>
      <c r="G25" s="117">
        <v>36</v>
      </c>
      <c r="H25" s="106"/>
      <c r="I25" s="106" t="s">
        <v>74</v>
      </c>
      <c r="J25" s="101">
        <f>ROUND(1549978.61,2)</f>
        <v>1549978.61</v>
      </c>
      <c r="K25" s="101">
        <f>ROUND(1549978.61,2)</f>
        <v>1549978.61</v>
      </c>
      <c r="L25" s="202"/>
      <c r="M25" s="186"/>
      <c r="N25" s="95"/>
      <c r="O25" s="6"/>
      <c r="P25" s="101">
        <v>1544351.19</v>
      </c>
      <c r="Q25" s="101">
        <v>1544351.19</v>
      </c>
      <c r="R25" s="95"/>
      <c r="S25" s="95"/>
      <c r="T25" s="95"/>
      <c r="U25" s="6"/>
      <c r="V25" s="101">
        <v>1544351.19</v>
      </c>
      <c r="W25" s="101">
        <v>1544351.19</v>
      </c>
      <c r="X25" s="191"/>
      <c r="Y25" s="191"/>
      <c r="Z25" s="191"/>
      <c r="AA25" s="94"/>
    </row>
    <row r="26" spans="1:27" ht="16.5">
      <c r="A26" s="133"/>
      <c r="B26" s="140"/>
      <c r="C26" s="133"/>
      <c r="D26" s="161"/>
      <c r="E26" s="161"/>
      <c r="F26" s="161"/>
      <c r="G26" s="161"/>
      <c r="H26" s="162"/>
      <c r="I26" s="128"/>
      <c r="J26" s="144"/>
      <c r="K26" s="144"/>
      <c r="L26" s="130"/>
      <c r="M26" s="130"/>
      <c r="N26" s="130"/>
      <c r="O26" s="131"/>
      <c r="P26" s="129"/>
      <c r="Q26" s="144"/>
      <c r="R26" s="132"/>
      <c r="S26" s="132"/>
      <c r="T26" s="132"/>
      <c r="U26" s="131"/>
      <c r="V26" s="144"/>
      <c r="W26" s="130"/>
      <c r="X26" s="132"/>
      <c r="Y26" s="132"/>
      <c r="Z26" s="132"/>
      <c r="AA26" s="132"/>
    </row>
    <row r="31" spans="6:32" ht="23.2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107"/>
      <c r="V31" s="10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6:32" ht="16.5">
      <c r="F32" s="85"/>
      <c r="G32" s="85"/>
      <c r="H32" s="86"/>
      <c r="I32" s="87"/>
      <c r="J32" s="88"/>
      <c r="K32" s="87"/>
      <c r="L32" s="87"/>
      <c r="M32" s="87"/>
      <c r="N32" s="87"/>
      <c r="O32" s="107"/>
      <c r="P32" s="107"/>
      <c r="Q32" s="87"/>
      <c r="R32" s="87"/>
      <c r="S32" s="87"/>
      <c r="T32" s="87"/>
      <c r="U32" s="107"/>
      <c r="V32" s="10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6:32" ht="25.5">
      <c r="F33" s="85"/>
      <c r="G33" s="87"/>
      <c r="H33" s="89"/>
      <c r="I33" s="90"/>
      <c r="J33" s="91"/>
      <c r="K33" s="90"/>
      <c r="L33" s="90"/>
      <c r="M33" s="90"/>
      <c r="N33" s="90"/>
      <c r="O33" s="108"/>
      <c r="P33" s="108"/>
      <c r="Q33" s="90"/>
      <c r="R33" s="90"/>
      <c r="S33" s="90"/>
      <c r="T33" s="90"/>
      <c r="U33" s="126"/>
      <c r="V33" s="10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6:32" ht="16.5">
      <c r="F34" s="85"/>
      <c r="G34" s="87"/>
      <c r="H34" s="86"/>
      <c r="I34" s="87"/>
      <c r="J34" s="88"/>
      <c r="K34" s="87"/>
      <c r="L34" s="87"/>
      <c r="M34" s="87"/>
      <c r="N34" s="87"/>
      <c r="O34" s="107"/>
      <c r="P34" s="107"/>
      <c r="Q34" s="87"/>
      <c r="R34" s="87"/>
      <c r="S34" s="87"/>
      <c r="T34" s="87"/>
      <c r="U34" s="107"/>
      <c r="V34" s="10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6:32" ht="25.5">
      <c r="F35" s="87"/>
      <c r="G35" s="87"/>
      <c r="H35" s="86"/>
      <c r="I35" s="87"/>
      <c r="J35" s="88"/>
      <c r="K35" s="87"/>
      <c r="L35" s="87"/>
      <c r="M35" s="87"/>
      <c r="N35" s="87"/>
      <c r="O35" s="109"/>
      <c r="P35" s="107"/>
      <c r="Q35" s="87"/>
      <c r="R35" s="87"/>
      <c r="S35" s="87"/>
      <c r="T35" s="87"/>
      <c r="U35" s="107"/>
      <c r="V35" s="107"/>
      <c r="W35" s="87"/>
      <c r="X35" s="87"/>
      <c r="Y35" s="87"/>
      <c r="Z35" s="87"/>
      <c r="AA35" s="87"/>
      <c r="AB35" s="87"/>
      <c r="AC35" s="127"/>
      <c r="AD35" s="87"/>
      <c r="AE35" s="87"/>
      <c r="AF35" s="87"/>
    </row>
    <row r="36" spans="6:32" ht="16.5">
      <c r="F36" s="236"/>
      <c r="G36" s="236"/>
      <c r="H36" s="245"/>
      <c r="I36" s="236"/>
      <c r="J36" s="236"/>
      <c r="K36" s="236"/>
      <c r="L36" s="236"/>
      <c r="M36" s="235"/>
      <c r="N36" s="235"/>
      <c r="O36" s="236"/>
      <c r="P36" s="236"/>
      <c r="Q36" s="236"/>
      <c r="R36" s="237"/>
      <c r="S36" s="237"/>
      <c r="T36" s="237"/>
      <c r="U36" s="240"/>
      <c r="V36" s="240"/>
      <c r="W36" s="240"/>
      <c r="X36" s="241"/>
      <c r="Y36" s="241"/>
      <c r="Z36" s="241"/>
      <c r="AA36" s="240"/>
      <c r="AB36" s="240"/>
      <c r="AC36" s="240"/>
      <c r="AD36" s="240"/>
      <c r="AE36" s="240"/>
      <c r="AF36" s="240"/>
    </row>
    <row r="37" spans="6:32" ht="16.5">
      <c r="F37" s="236"/>
      <c r="G37" s="236"/>
      <c r="H37" s="245"/>
      <c r="I37" s="236"/>
      <c r="J37" s="236"/>
      <c r="K37" s="236"/>
      <c r="L37" s="236"/>
      <c r="M37" s="128"/>
      <c r="N37" s="128"/>
      <c r="O37" s="129"/>
      <c r="P37" s="129"/>
      <c r="Q37" s="130"/>
      <c r="R37" s="130"/>
      <c r="S37" s="130"/>
      <c r="T37" s="131"/>
      <c r="U37" s="129"/>
      <c r="V37" s="129"/>
      <c r="W37" s="132"/>
      <c r="X37" s="132"/>
      <c r="Y37" s="132"/>
      <c r="Z37" s="131"/>
      <c r="AA37" s="132"/>
      <c r="AB37" s="130"/>
      <c r="AC37" s="132"/>
      <c r="AD37" s="132"/>
      <c r="AE37" s="132"/>
      <c r="AF37" s="132"/>
    </row>
    <row r="38" spans="6:32" ht="16.5">
      <c r="F38" s="133"/>
      <c r="G38" s="140"/>
      <c r="H38" s="140"/>
      <c r="I38" s="141"/>
      <c r="J38" s="141"/>
      <c r="K38" s="141"/>
      <c r="L38" s="141"/>
      <c r="M38" s="142"/>
      <c r="N38" s="143"/>
      <c r="O38" s="144"/>
      <c r="P38" s="144"/>
      <c r="Q38" s="145"/>
      <c r="R38" s="145"/>
      <c r="S38" s="145"/>
      <c r="T38" s="146"/>
      <c r="U38" s="147"/>
      <c r="V38" s="144"/>
      <c r="W38" s="148"/>
      <c r="X38" s="132"/>
      <c r="Y38" s="132"/>
      <c r="Z38" s="131"/>
      <c r="AA38" s="132"/>
      <c r="AB38" s="130"/>
      <c r="AC38" s="132"/>
      <c r="AD38" s="132"/>
      <c r="AE38" s="132"/>
      <c r="AF38" s="132"/>
    </row>
    <row r="39" spans="6:32" ht="16.5">
      <c r="F39" s="133"/>
      <c r="G39" s="140"/>
      <c r="H39" s="140"/>
      <c r="I39" s="141"/>
      <c r="J39" s="141"/>
      <c r="K39" s="141"/>
      <c r="L39" s="141"/>
      <c r="M39" s="142"/>
      <c r="N39" s="143"/>
      <c r="O39" s="144"/>
      <c r="P39" s="144"/>
      <c r="Q39" s="145"/>
      <c r="R39" s="145"/>
      <c r="S39" s="145"/>
      <c r="T39" s="146"/>
      <c r="U39" s="147"/>
      <c r="V39" s="144"/>
      <c r="W39" s="148"/>
      <c r="X39" s="132"/>
      <c r="Y39" s="132"/>
      <c r="Z39" s="131"/>
      <c r="AA39" s="132"/>
      <c r="AB39" s="130"/>
      <c r="AC39" s="132"/>
      <c r="AD39" s="132"/>
      <c r="AE39" s="132"/>
      <c r="AF39" s="132"/>
    </row>
    <row r="40" spans="6:32" ht="16.5">
      <c r="F40" s="133"/>
      <c r="G40" s="140"/>
      <c r="H40" s="140"/>
      <c r="I40" s="141"/>
      <c r="J40" s="141"/>
      <c r="K40" s="141"/>
      <c r="L40" s="141"/>
      <c r="M40" s="142"/>
      <c r="N40" s="143"/>
      <c r="O40" s="144"/>
      <c r="P40" s="144"/>
      <c r="Q40" s="145"/>
      <c r="R40" s="145"/>
      <c r="S40" s="145"/>
      <c r="T40" s="146"/>
      <c r="U40" s="147"/>
      <c r="V40" s="144"/>
      <c r="W40" s="148"/>
      <c r="X40" s="132"/>
      <c r="Y40" s="132"/>
      <c r="Z40" s="131"/>
      <c r="AA40" s="132"/>
      <c r="AB40" s="130"/>
      <c r="AC40" s="132"/>
      <c r="AD40" s="132"/>
      <c r="AE40" s="132"/>
      <c r="AF40" s="132"/>
    </row>
    <row r="41" spans="6:32" ht="16.5">
      <c r="F41" s="133"/>
      <c r="G41" s="140"/>
      <c r="H41" s="140"/>
      <c r="I41" s="141"/>
      <c r="J41" s="141"/>
      <c r="K41" s="141"/>
      <c r="L41" s="141"/>
      <c r="M41" s="142"/>
      <c r="N41" s="143"/>
      <c r="O41" s="144"/>
      <c r="P41" s="144"/>
      <c r="Q41" s="145"/>
      <c r="R41" s="145"/>
      <c r="S41" s="145"/>
      <c r="T41" s="146"/>
      <c r="U41" s="147"/>
      <c r="V41" s="144"/>
      <c r="W41" s="148"/>
      <c r="X41" s="132"/>
      <c r="Y41" s="132"/>
      <c r="Z41" s="131"/>
      <c r="AA41" s="132"/>
      <c r="AB41" s="130"/>
      <c r="AC41" s="132"/>
      <c r="AD41" s="132"/>
      <c r="AE41" s="132"/>
      <c r="AF41" s="132"/>
    </row>
    <row r="42" spans="6:32" ht="16.5">
      <c r="F42" s="133"/>
      <c r="G42" s="140"/>
      <c r="H42" s="140"/>
      <c r="I42" s="141"/>
      <c r="J42" s="141"/>
      <c r="K42" s="141"/>
      <c r="L42" s="141"/>
      <c r="M42" s="142"/>
      <c r="N42" s="143"/>
      <c r="O42" s="144"/>
      <c r="P42" s="144"/>
      <c r="Q42" s="145"/>
      <c r="R42" s="145"/>
      <c r="S42" s="145"/>
      <c r="T42" s="146"/>
      <c r="U42" s="147"/>
      <c r="V42" s="144"/>
      <c r="W42" s="148"/>
      <c r="X42" s="132"/>
      <c r="Y42" s="132"/>
      <c r="Z42" s="131"/>
      <c r="AA42" s="132"/>
      <c r="AB42" s="130"/>
      <c r="AC42" s="132"/>
      <c r="AD42" s="132"/>
      <c r="AE42" s="132"/>
      <c r="AF42" s="132"/>
    </row>
    <row r="43" spans="6:32" ht="16.5">
      <c r="F43" s="133"/>
      <c r="G43" s="140"/>
      <c r="H43" s="140"/>
      <c r="I43" s="149"/>
      <c r="J43" s="141"/>
      <c r="K43" s="141"/>
      <c r="L43" s="141"/>
      <c r="M43" s="142"/>
      <c r="N43" s="143"/>
      <c r="O43" s="144"/>
      <c r="P43" s="144"/>
      <c r="Q43" s="145"/>
      <c r="R43" s="145"/>
      <c r="S43" s="145"/>
      <c r="T43" s="146"/>
      <c r="U43" s="147"/>
      <c r="V43" s="144"/>
      <c r="W43" s="148"/>
      <c r="X43" s="132"/>
      <c r="Y43" s="132"/>
      <c r="Z43" s="131"/>
      <c r="AA43" s="132"/>
      <c r="AB43" s="130"/>
      <c r="AC43" s="132"/>
      <c r="AD43" s="132"/>
      <c r="AE43" s="132"/>
      <c r="AF43" s="132"/>
    </row>
    <row r="44" spans="6:32" ht="16.5">
      <c r="F44" s="133"/>
      <c r="G44" s="140"/>
      <c r="H44" s="140"/>
      <c r="I44" s="141"/>
      <c r="J44" s="141"/>
      <c r="K44" s="141"/>
      <c r="L44" s="141"/>
      <c r="M44" s="142"/>
      <c r="N44" s="143"/>
      <c r="O44" s="144"/>
      <c r="P44" s="144"/>
      <c r="Q44" s="145"/>
      <c r="R44" s="145"/>
      <c r="S44" s="145"/>
      <c r="T44" s="146"/>
      <c r="U44" s="147"/>
      <c r="V44" s="144"/>
      <c r="W44" s="148"/>
      <c r="X44" s="132"/>
      <c r="Y44" s="132"/>
      <c r="Z44" s="131"/>
      <c r="AA44" s="132"/>
      <c r="AB44" s="130"/>
      <c r="AC44" s="132"/>
      <c r="AD44" s="132"/>
      <c r="AE44" s="132"/>
      <c r="AF44" s="132"/>
    </row>
    <row r="45" spans="6:32" ht="16.5">
      <c r="F45" s="133"/>
      <c r="G45" s="140"/>
      <c r="H45" s="140"/>
      <c r="I45" s="141"/>
      <c r="J45" s="141"/>
      <c r="K45" s="141"/>
      <c r="L45" s="141"/>
      <c r="M45" s="142"/>
      <c r="N45" s="143"/>
      <c r="O45" s="144"/>
      <c r="P45" s="144"/>
      <c r="Q45" s="145"/>
      <c r="R45" s="145"/>
      <c r="S45" s="145"/>
      <c r="T45" s="146"/>
      <c r="U45" s="147"/>
      <c r="V45" s="144"/>
      <c r="W45" s="148"/>
      <c r="X45" s="132"/>
      <c r="Y45" s="132"/>
      <c r="Z45" s="131"/>
      <c r="AA45" s="132"/>
      <c r="AB45" s="130"/>
      <c r="AC45" s="132"/>
      <c r="AD45" s="132"/>
      <c r="AE45" s="132"/>
      <c r="AF45" s="132"/>
    </row>
    <row r="46" spans="6:32" ht="16.5">
      <c r="F46" s="133"/>
      <c r="G46" s="140"/>
      <c r="H46" s="140"/>
      <c r="I46" s="149"/>
      <c r="J46" s="141"/>
      <c r="K46" s="141"/>
      <c r="L46" s="141"/>
      <c r="M46" s="142"/>
      <c r="N46" s="143"/>
      <c r="O46" s="144"/>
      <c r="P46" s="144"/>
      <c r="Q46" s="145"/>
      <c r="R46" s="145"/>
      <c r="S46" s="145"/>
      <c r="T46" s="146"/>
      <c r="U46" s="147"/>
      <c r="V46" s="144"/>
      <c r="W46" s="148"/>
      <c r="X46" s="132"/>
      <c r="Y46" s="132"/>
      <c r="Z46" s="131"/>
      <c r="AA46" s="132"/>
      <c r="AB46" s="130"/>
      <c r="AC46" s="132"/>
      <c r="AD46" s="132"/>
      <c r="AE46" s="132"/>
      <c r="AF46" s="132"/>
    </row>
    <row r="47" spans="6:32" ht="16.5">
      <c r="F47" s="133"/>
      <c r="G47" s="140"/>
      <c r="H47" s="140"/>
      <c r="I47" s="149"/>
      <c r="J47" s="141"/>
      <c r="K47" s="141"/>
      <c r="L47" s="141"/>
      <c r="M47" s="142"/>
      <c r="N47" s="143"/>
      <c r="O47" s="144"/>
      <c r="P47" s="144"/>
      <c r="Q47" s="145"/>
      <c r="R47" s="145"/>
      <c r="S47" s="145"/>
      <c r="T47" s="146"/>
      <c r="U47" s="147"/>
      <c r="V47" s="144"/>
      <c r="W47" s="148"/>
      <c r="X47" s="132"/>
      <c r="Y47" s="132"/>
      <c r="Z47" s="131"/>
      <c r="AA47" s="132"/>
      <c r="AB47" s="130"/>
      <c r="AC47" s="132"/>
      <c r="AD47" s="132"/>
      <c r="AE47" s="132"/>
      <c r="AF47" s="132"/>
    </row>
    <row r="48" spans="6:32" ht="16.5">
      <c r="F48" s="133"/>
      <c r="G48" s="140"/>
      <c r="H48" s="140"/>
      <c r="I48" s="141"/>
      <c r="J48" s="141"/>
      <c r="K48" s="141"/>
      <c r="L48" s="141"/>
      <c r="M48" s="142"/>
      <c r="N48" s="143"/>
      <c r="O48" s="144"/>
      <c r="P48" s="144"/>
      <c r="Q48" s="145"/>
      <c r="R48" s="145"/>
      <c r="S48" s="145"/>
      <c r="T48" s="146"/>
      <c r="U48" s="147"/>
      <c r="V48" s="144"/>
      <c r="W48" s="148"/>
      <c r="X48" s="132"/>
      <c r="Y48" s="132"/>
      <c r="Z48" s="131"/>
      <c r="AA48" s="132"/>
      <c r="AB48" s="130"/>
      <c r="AC48" s="132"/>
      <c r="AD48" s="132"/>
      <c r="AE48" s="132"/>
      <c r="AF48" s="132"/>
    </row>
    <row r="49" spans="6:32" ht="16.5">
      <c r="F49" s="133"/>
      <c r="G49" s="140"/>
      <c r="H49" s="140"/>
      <c r="I49" s="141"/>
      <c r="J49" s="141"/>
      <c r="K49" s="141"/>
      <c r="L49" s="141"/>
      <c r="M49" s="142"/>
      <c r="N49" s="143"/>
      <c r="O49" s="144"/>
      <c r="P49" s="144"/>
      <c r="Q49" s="145"/>
      <c r="R49" s="145"/>
      <c r="S49" s="145"/>
      <c r="T49" s="146"/>
      <c r="U49" s="147"/>
      <c r="V49" s="144"/>
      <c r="W49" s="148"/>
      <c r="X49" s="132"/>
      <c r="Y49" s="132"/>
      <c r="Z49" s="131"/>
      <c r="AA49" s="132"/>
      <c r="AB49" s="130"/>
      <c r="AC49" s="132"/>
      <c r="AD49" s="132"/>
      <c r="AE49" s="132"/>
      <c r="AF49" s="132"/>
    </row>
    <row r="50" spans="6:32" ht="16.5">
      <c r="F50" s="133"/>
      <c r="G50" s="140"/>
      <c r="H50" s="140"/>
      <c r="I50" s="141"/>
      <c r="J50" s="141"/>
      <c r="K50" s="141"/>
      <c r="L50" s="141"/>
      <c r="M50" s="142"/>
      <c r="N50" s="143"/>
      <c r="O50" s="144"/>
      <c r="P50" s="144"/>
      <c r="Q50" s="145"/>
      <c r="R50" s="145"/>
      <c r="S50" s="145"/>
      <c r="T50" s="146"/>
      <c r="U50" s="147"/>
      <c r="V50" s="144"/>
      <c r="W50" s="148"/>
      <c r="X50" s="132"/>
      <c r="Y50" s="132"/>
      <c r="Z50" s="131"/>
      <c r="AA50" s="132"/>
      <c r="AB50" s="130"/>
      <c r="AC50" s="132"/>
      <c r="AD50" s="132"/>
      <c r="AE50" s="132"/>
      <c r="AF50" s="132"/>
    </row>
    <row r="51" spans="6:32" ht="16.5">
      <c r="F51" s="133"/>
      <c r="G51" s="140"/>
      <c r="H51" s="140"/>
      <c r="I51" s="141"/>
      <c r="J51" s="141"/>
      <c r="K51" s="141"/>
      <c r="L51" s="141"/>
      <c r="M51" s="142"/>
      <c r="N51" s="143"/>
      <c r="O51" s="144"/>
      <c r="P51" s="144"/>
      <c r="Q51" s="145"/>
      <c r="R51" s="145"/>
      <c r="S51" s="145"/>
      <c r="T51" s="146"/>
      <c r="U51" s="147"/>
      <c r="V51" s="144"/>
      <c r="W51" s="148"/>
      <c r="X51" s="132"/>
      <c r="Y51" s="132"/>
      <c r="Z51" s="131"/>
      <c r="AA51" s="132"/>
      <c r="AB51" s="130"/>
      <c r="AC51" s="132"/>
      <c r="AD51" s="132"/>
      <c r="AE51" s="132"/>
      <c r="AF51" s="132"/>
    </row>
    <row r="52" spans="6:32" ht="16.5">
      <c r="F52" s="133"/>
      <c r="G52" s="140"/>
      <c r="H52" s="140"/>
      <c r="I52" s="141"/>
      <c r="J52" s="141"/>
      <c r="K52" s="141"/>
      <c r="L52" s="141"/>
      <c r="M52" s="142"/>
      <c r="N52" s="143"/>
      <c r="O52" s="144"/>
      <c r="P52" s="144"/>
      <c r="Q52" s="145"/>
      <c r="R52" s="145"/>
      <c r="S52" s="145"/>
      <c r="T52" s="146"/>
      <c r="U52" s="147"/>
      <c r="V52" s="144"/>
      <c r="W52" s="148"/>
      <c r="X52" s="132"/>
      <c r="Y52" s="132"/>
      <c r="Z52" s="131"/>
      <c r="AA52" s="132"/>
      <c r="AB52" s="130"/>
      <c r="AC52" s="132"/>
      <c r="AD52" s="132"/>
      <c r="AE52" s="132"/>
      <c r="AF52" s="132"/>
    </row>
    <row r="53" spans="6:32" ht="16.5">
      <c r="F53" s="133"/>
      <c r="G53" s="140"/>
      <c r="H53" s="140"/>
      <c r="I53" s="149"/>
      <c r="J53" s="141"/>
      <c r="K53" s="141"/>
      <c r="L53" s="141"/>
      <c r="M53" s="142"/>
      <c r="N53" s="143"/>
      <c r="O53" s="144"/>
      <c r="P53" s="144"/>
      <c r="Q53" s="145"/>
      <c r="R53" s="145"/>
      <c r="S53" s="145"/>
      <c r="T53" s="146"/>
      <c r="U53" s="147"/>
      <c r="V53" s="144"/>
      <c r="W53" s="148"/>
      <c r="X53" s="132"/>
      <c r="Y53" s="132"/>
      <c r="Z53" s="131"/>
      <c r="AA53" s="132"/>
      <c r="AB53" s="130"/>
      <c r="AC53" s="132"/>
      <c r="AD53" s="132"/>
      <c r="AE53" s="132"/>
      <c r="AF53" s="132"/>
    </row>
    <row r="54" spans="6:32" ht="16.5">
      <c r="F54" s="133"/>
      <c r="G54" s="140"/>
      <c r="H54" s="140"/>
      <c r="I54" s="141"/>
      <c r="J54" s="141"/>
      <c r="K54" s="141"/>
      <c r="L54" s="141"/>
      <c r="M54" s="142"/>
      <c r="N54" s="143"/>
      <c r="O54" s="144"/>
      <c r="P54" s="144"/>
      <c r="Q54" s="145"/>
      <c r="R54" s="145"/>
      <c r="S54" s="145"/>
      <c r="T54" s="146"/>
      <c r="U54" s="147"/>
      <c r="V54" s="144"/>
      <c r="W54" s="148"/>
      <c r="X54" s="132"/>
      <c r="Y54" s="132"/>
      <c r="Z54" s="131"/>
      <c r="AA54" s="132"/>
      <c r="AB54" s="130"/>
      <c r="AC54" s="132"/>
      <c r="AD54" s="132"/>
      <c r="AE54" s="132"/>
      <c r="AF54" s="132"/>
    </row>
    <row r="55" spans="6:32" ht="16.5">
      <c r="F55" s="133"/>
      <c r="G55" s="140"/>
      <c r="H55" s="140"/>
      <c r="I55" s="141"/>
      <c r="J55" s="141"/>
      <c r="K55" s="141"/>
      <c r="L55" s="141"/>
      <c r="M55" s="142"/>
      <c r="N55" s="143"/>
      <c r="O55" s="144"/>
      <c r="P55" s="144"/>
      <c r="Q55" s="145"/>
      <c r="R55" s="145"/>
      <c r="S55" s="145"/>
      <c r="T55" s="146"/>
      <c r="U55" s="147"/>
      <c r="V55" s="144"/>
      <c r="W55" s="148"/>
      <c r="X55" s="132"/>
      <c r="Y55" s="132"/>
      <c r="Z55" s="131"/>
      <c r="AA55" s="132"/>
      <c r="AB55" s="130"/>
      <c r="AC55" s="132"/>
      <c r="AD55" s="132"/>
      <c r="AE55" s="132"/>
      <c r="AF55" s="132"/>
    </row>
    <row r="56" spans="6:32" ht="16.5">
      <c r="F56" s="133"/>
      <c r="G56" s="140"/>
      <c r="H56" s="140"/>
      <c r="I56" s="141"/>
      <c r="J56" s="141"/>
      <c r="K56" s="141"/>
      <c r="L56" s="141"/>
      <c r="M56" s="142"/>
      <c r="N56" s="143"/>
      <c r="O56" s="144"/>
      <c r="P56" s="144"/>
      <c r="Q56" s="145"/>
      <c r="R56" s="145"/>
      <c r="S56" s="145"/>
      <c r="T56" s="146"/>
      <c r="U56" s="147"/>
      <c r="V56" s="144"/>
      <c r="W56" s="148"/>
      <c r="X56" s="132"/>
      <c r="Y56" s="132"/>
      <c r="Z56" s="131"/>
      <c r="AA56" s="132"/>
      <c r="AB56" s="130"/>
      <c r="AC56" s="132"/>
      <c r="AD56" s="132"/>
      <c r="AE56" s="132"/>
      <c r="AF56" s="132"/>
    </row>
    <row r="57" spans="6:32" ht="16.5">
      <c r="F57" s="133"/>
      <c r="G57" s="140"/>
      <c r="H57" s="140"/>
      <c r="I57" s="141"/>
      <c r="J57" s="141"/>
      <c r="K57" s="141"/>
      <c r="L57" s="141"/>
      <c r="M57" s="142"/>
      <c r="N57" s="143"/>
      <c r="O57" s="144"/>
      <c r="P57" s="144"/>
      <c r="Q57" s="145"/>
      <c r="R57" s="145"/>
      <c r="S57" s="145"/>
      <c r="T57" s="146"/>
      <c r="U57" s="147"/>
      <c r="V57" s="144"/>
      <c r="W57" s="148"/>
      <c r="X57" s="132"/>
      <c r="Y57" s="132"/>
      <c r="Z57" s="131"/>
      <c r="AA57" s="132"/>
      <c r="AB57" s="130"/>
      <c r="AC57" s="132"/>
      <c r="AD57" s="132"/>
      <c r="AE57" s="132"/>
      <c r="AF57" s="132"/>
    </row>
    <row r="58" spans="6:32" ht="16.5">
      <c r="F58" s="133"/>
      <c r="G58" s="140"/>
      <c r="H58" s="140"/>
      <c r="I58" s="149"/>
      <c r="J58" s="141"/>
      <c r="K58" s="141"/>
      <c r="L58" s="141"/>
      <c r="M58" s="142"/>
      <c r="N58" s="143"/>
      <c r="O58" s="144"/>
      <c r="P58" s="144"/>
      <c r="Q58" s="145"/>
      <c r="R58" s="145"/>
      <c r="S58" s="145"/>
      <c r="T58" s="146"/>
      <c r="U58" s="147"/>
      <c r="V58" s="144"/>
      <c r="W58" s="148"/>
      <c r="X58" s="132"/>
      <c r="Y58" s="132"/>
      <c r="Z58" s="131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1"/>
      <c r="J59" s="141"/>
      <c r="K59" s="141"/>
      <c r="L59" s="141"/>
      <c r="M59" s="142"/>
      <c r="N59" s="143"/>
      <c r="O59" s="144"/>
      <c r="P59" s="144"/>
      <c r="Q59" s="145"/>
      <c r="R59" s="145"/>
      <c r="S59" s="145"/>
      <c r="T59" s="146"/>
      <c r="U59" s="147"/>
      <c r="V59" s="144"/>
      <c r="W59" s="148"/>
      <c r="X59" s="132"/>
      <c r="Y59" s="132"/>
      <c r="Z59" s="131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41"/>
      <c r="K60" s="141"/>
      <c r="L60" s="141"/>
      <c r="M60" s="142"/>
      <c r="N60" s="143"/>
      <c r="O60" s="144"/>
      <c r="P60" s="144"/>
      <c r="Q60" s="145"/>
      <c r="R60" s="145"/>
      <c r="S60" s="145"/>
      <c r="T60" s="146"/>
      <c r="U60" s="147"/>
      <c r="V60" s="144"/>
      <c r="W60" s="148"/>
      <c r="X60" s="132"/>
      <c r="Y60" s="132"/>
      <c r="Z60" s="131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9"/>
      <c r="J61" s="141"/>
      <c r="K61" s="141"/>
      <c r="L61" s="141"/>
      <c r="M61" s="142"/>
      <c r="N61" s="143"/>
      <c r="O61" s="144"/>
      <c r="P61" s="144"/>
      <c r="Q61" s="145"/>
      <c r="R61" s="145"/>
      <c r="S61" s="145"/>
      <c r="T61" s="146"/>
      <c r="U61" s="147"/>
      <c r="V61" s="144"/>
      <c r="W61" s="148"/>
      <c r="X61" s="132"/>
      <c r="Y61" s="132"/>
      <c r="Z61" s="131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1"/>
      <c r="J62" s="135"/>
      <c r="K62" s="150"/>
      <c r="L62" s="141"/>
      <c r="M62" s="142"/>
      <c r="N62" s="142"/>
      <c r="O62" s="144"/>
      <c r="P62" s="144"/>
      <c r="Q62" s="144"/>
      <c r="R62" s="148"/>
      <c r="S62" s="148"/>
      <c r="T62" s="148"/>
      <c r="U62" s="147"/>
      <c r="V62" s="144"/>
      <c r="W62" s="144"/>
      <c r="X62" s="132"/>
      <c r="Y62" s="132"/>
      <c r="Z62" s="132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35"/>
      <c r="K63" s="150"/>
      <c r="L63" s="141"/>
      <c r="M63" s="142"/>
      <c r="N63" s="142"/>
      <c r="O63" s="144"/>
      <c r="P63" s="144"/>
      <c r="Q63" s="144"/>
      <c r="R63" s="148"/>
      <c r="S63" s="148"/>
      <c r="T63" s="148"/>
      <c r="U63" s="147"/>
      <c r="V63" s="144"/>
      <c r="W63" s="144"/>
      <c r="X63" s="132"/>
      <c r="Y63" s="132"/>
      <c r="Z63" s="132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9"/>
      <c r="J64" s="135"/>
      <c r="K64" s="150"/>
      <c r="L64" s="141"/>
      <c r="M64" s="142"/>
      <c r="N64" s="142"/>
      <c r="O64" s="144"/>
      <c r="P64" s="144"/>
      <c r="Q64" s="144"/>
      <c r="R64" s="148"/>
      <c r="S64" s="148"/>
      <c r="T64" s="148"/>
      <c r="U64" s="147"/>
      <c r="V64" s="144"/>
      <c r="W64" s="144"/>
      <c r="X64" s="132"/>
      <c r="Y64" s="132"/>
      <c r="Z64" s="132"/>
      <c r="AA64" s="132"/>
      <c r="AB64" s="130"/>
      <c r="AC64" s="132"/>
      <c r="AD64" s="132"/>
      <c r="AE64" s="132"/>
      <c r="AF64" s="132"/>
    </row>
    <row r="65" spans="6:32" ht="16.5">
      <c r="F65" s="133"/>
      <c r="G65" s="140"/>
      <c r="H65" s="140"/>
      <c r="I65" s="149"/>
      <c r="J65" s="135"/>
      <c r="K65" s="150"/>
      <c r="L65" s="141"/>
      <c r="M65" s="142"/>
      <c r="N65" s="142"/>
      <c r="O65" s="144"/>
      <c r="P65" s="144"/>
      <c r="Q65" s="144"/>
      <c r="R65" s="148"/>
      <c r="S65" s="144"/>
      <c r="T65" s="148"/>
      <c r="U65" s="147"/>
      <c r="V65" s="144"/>
      <c r="W65" s="144"/>
      <c r="X65" s="132"/>
      <c r="Y65" s="134"/>
      <c r="Z65" s="132"/>
      <c r="AA65" s="132"/>
      <c r="AB65" s="130"/>
      <c r="AC65" s="132"/>
      <c r="AD65" s="132"/>
      <c r="AE65" s="132"/>
      <c r="AF65" s="132"/>
    </row>
    <row r="66" spans="6:32" ht="16.5">
      <c r="F66" s="133"/>
      <c r="G66" s="140"/>
      <c r="H66" s="140"/>
      <c r="I66" s="149"/>
      <c r="J66" s="135"/>
      <c r="K66" s="150"/>
      <c r="L66" s="141"/>
      <c r="M66" s="142"/>
      <c r="N66" s="142"/>
      <c r="O66" s="144"/>
      <c r="P66" s="144"/>
      <c r="Q66" s="144"/>
      <c r="R66" s="148"/>
      <c r="S66" s="144"/>
      <c r="T66" s="148"/>
      <c r="U66" s="147"/>
      <c r="V66" s="144"/>
      <c r="W66" s="144"/>
      <c r="X66" s="132"/>
      <c r="Y66" s="134"/>
      <c r="Z66" s="132"/>
      <c r="AA66" s="132"/>
      <c r="AB66" s="130"/>
      <c r="AC66" s="132"/>
      <c r="AD66" s="132"/>
      <c r="AE66" s="132"/>
      <c r="AF66" s="132"/>
    </row>
    <row r="67" spans="6:32" ht="16.5">
      <c r="F67" s="133"/>
      <c r="G67" s="140"/>
      <c r="H67" s="140"/>
      <c r="I67" s="141"/>
      <c r="J67" s="135"/>
      <c r="K67" s="150"/>
      <c r="L67" s="141"/>
      <c r="M67" s="142"/>
      <c r="N67" s="142"/>
      <c r="O67" s="144"/>
      <c r="P67" s="144"/>
      <c r="Q67" s="144"/>
      <c r="R67" s="148"/>
      <c r="S67" s="144"/>
      <c r="T67" s="148"/>
      <c r="U67" s="147"/>
      <c r="V67" s="144"/>
      <c r="W67" s="144"/>
      <c r="X67" s="132"/>
      <c r="Y67" s="134"/>
      <c r="Z67" s="132"/>
      <c r="AA67" s="132"/>
      <c r="AB67" s="130"/>
      <c r="AC67" s="132"/>
      <c r="AD67" s="132"/>
      <c r="AE67" s="132"/>
      <c r="AF67" s="132"/>
    </row>
    <row r="68" spans="6:32" ht="16.5">
      <c r="F68" s="133"/>
      <c r="G68" s="140"/>
      <c r="H68" s="140"/>
      <c r="I68" s="141"/>
      <c r="J68" s="135"/>
      <c r="K68" s="150"/>
      <c r="L68" s="141"/>
      <c r="M68" s="142"/>
      <c r="N68" s="142"/>
      <c r="O68" s="144"/>
      <c r="P68" s="144"/>
      <c r="Q68" s="144"/>
      <c r="R68" s="148"/>
      <c r="S68" s="144"/>
      <c r="T68" s="148"/>
      <c r="U68" s="147"/>
      <c r="V68" s="144"/>
      <c r="W68" s="144"/>
      <c r="X68" s="132"/>
      <c r="Y68" s="134"/>
      <c r="Z68" s="132"/>
      <c r="AA68" s="132"/>
      <c r="AB68" s="130"/>
      <c r="AC68" s="132"/>
      <c r="AD68" s="132"/>
      <c r="AE68" s="132"/>
      <c r="AF68" s="132"/>
    </row>
    <row r="69" spans="6:32" ht="16.5">
      <c r="F69" s="133"/>
      <c r="G69" s="140"/>
      <c r="H69" s="140"/>
      <c r="I69" s="141"/>
      <c r="J69" s="135"/>
      <c r="K69" s="150"/>
      <c r="L69" s="141"/>
      <c r="M69" s="142"/>
      <c r="N69" s="142"/>
      <c r="O69" s="144"/>
      <c r="P69" s="144"/>
      <c r="Q69" s="144"/>
      <c r="R69" s="148"/>
      <c r="S69" s="144"/>
      <c r="T69" s="148"/>
      <c r="U69" s="147"/>
      <c r="V69" s="144"/>
      <c r="W69" s="144"/>
      <c r="X69" s="132"/>
      <c r="Y69" s="134"/>
      <c r="Z69" s="132"/>
      <c r="AA69" s="132"/>
      <c r="AB69" s="130"/>
      <c r="AC69" s="132"/>
      <c r="AD69" s="132"/>
      <c r="AE69" s="132"/>
      <c r="AF69" s="132"/>
    </row>
    <row r="70" spans="6:32" ht="16.5">
      <c r="F70" s="133"/>
      <c r="G70" s="140"/>
      <c r="H70" s="140"/>
      <c r="I70" s="141"/>
      <c r="J70" s="135"/>
      <c r="K70" s="150"/>
      <c r="L70" s="141"/>
      <c r="M70" s="142"/>
      <c r="N70" s="142"/>
      <c r="O70" s="144"/>
      <c r="P70" s="144"/>
      <c r="Q70" s="144"/>
      <c r="R70" s="148"/>
      <c r="S70" s="144"/>
      <c r="T70" s="148"/>
      <c r="U70" s="147"/>
      <c r="V70" s="144"/>
      <c r="W70" s="144"/>
      <c r="X70" s="132"/>
      <c r="Y70" s="134"/>
      <c r="Z70" s="132"/>
      <c r="AA70" s="132"/>
      <c r="AB70" s="130"/>
      <c r="AC70" s="132"/>
      <c r="AD70" s="132"/>
      <c r="AE70" s="132"/>
      <c r="AF70" s="132"/>
    </row>
    <row r="71" spans="6:32" ht="16.5">
      <c r="F71" s="133"/>
      <c r="G71" s="140"/>
      <c r="H71" s="140"/>
      <c r="I71" s="149"/>
      <c r="J71" s="135"/>
      <c r="K71" s="150"/>
      <c r="L71" s="141"/>
      <c r="M71" s="142"/>
      <c r="N71" s="142"/>
      <c r="O71" s="144"/>
      <c r="P71" s="144"/>
      <c r="Q71" s="144"/>
      <c r="R71" s="148"/>
      <c r="S71" s="144"/>
      <c r="T71" s="148"/>
      <c r="U71" s="147"/>
      <c r="V71" s="144"/>
      <c r="W71" s="144"/>
      <c r="X71" s="132"/>
      <c r="Y71" s="134"/>
      <c r="Z71" s="132"/>
      <c r="AA71" s="132"/>
      <c r="AB71" s="130"/>
      <c r="AC71" s="132"/>
      <c r="AD71" s="132"/>
      <c r="AE71" s="132"/>
      <c r="AF71" s="132"/>
    </row>
    <row r="72" spans="6:32" ht="16.5">
      <c r="F72" s="133"/>
      <c r="G72" s="140"/>
      <c r="H72" s="140"/>
      <c r="I72" s="149"/>
      <c r="J72" s="135"/>
      <c r="K72" s="150"/>
      <c r="L72" s="141"/>
      <c r="M72" s="142"/>
      <c r="N72" s="142"/>
      <c r="O72" s="144"/>
      <c r="P72" s="144"/>
      <c r="Q72" s="144"/>
      <c r="R72" s="148"/>
      <c r="S72" s="144"/>
      <c r="T72" s="148"/>
      <c r="U72" s="147"/>
      <c r="V72" s="144"/>
      <c r="W72" s="144"/>
      <c r="X72" s="132"/>
      <c r="Y72" s="134"/>
      <c r="Z72" s="132"/>
      <c r="AA72" s="132"/>
      <c r="AB72" s="130"/>
      <c r="AC72" s="132"/>
      <c r="AD72" s="132"/>
      <c r="AE72" s="132"/>
      <c r="AF72" s="132"/>
    </row>
    <row r="73" spans="6:32" ht="16.5">
      <c r="F73" s="133"/>
      <c r="G73" s="140"/>
      <c r="H73" s="140"/>
      <c r="I73" s="149"/>
      <c r="J73" s="135"/>
      <c r="K73" s="150"/>
      <c r="L73" s="141"/>
      <c r="M73" s="142"/>
      <c r="N73" s="142"/>
      <c r="O73" s="144"/>
      <c r="P73" s="144"/>
      <c r="Q73" s="144"/>
      <c r="R73" s="148"/>
      <c r="S73" s="144"/>
      <c r="T73" s="148"/>
      <c r="U73" s="147"/>
      <c r="V73" s="144"/>
      <c r="W73" s="144"/>
      <c r="X73" s="132"/>
      <c r="Y73" s="134"/>
      <c r="Z73" s="132"/>
      <c r="AA73" s="132"/>
      <c r="AB73" s="130"/>
      <c r="AC73" s="132"/>
      <c r="AD73" s="132"/>
      <c r="AE73" s="132"/>
      <c r="AF73" s="132"/>
    </row>
    <row r="74" spans="6:32" ht="16.5">
      <c r="F74" s="133"/>
      <c r="G74" s="151"/>
      <c r="H74" s="86"/>
      <c r="I74" s="151"/>
      <c r="J74" s="86"/>
      <c r="K74" s="151"/>
      <c r="L74" s="151"/>
      <c r="M74" s="151"/>
      <c r="N74" s="151"/>
      <c r="O74" s="152"/>
      <c r="P74" s="152"/>
      <c r="Q74" s="151"/>
      <c r="R74" s="151"/>
      <c r="S74" s="151"/>
      <c r="T74" s="151"/>
      <c r="U74" s="152"/>
      <c r="V74" s="152"/>
      <c r="W74" s="151"/>
      <c r="X74" s="87"/>
      <c r="Y74" s="87"/>
      <c r="Z74" s="87"/>
      <c r="AA74" s="87"/>
      <c r="AB74" s="87"/>
      <c r="AC74" s="87"/>
      <c r="AD74" s="87"/>
      <c r="AE74" s="87"/>
      <c r="AF74" s="87"/>
    </row>
    <row r="75" spans="6:32" ht="16.5">
      <c r="F75" s="133"/>
      <c r="G75" s="87"/>
      <c r="H75" s="86"/>
      <c r="I75" s="87"/>
      <c r="J75" s="88"/>
      <c r="K75" s="87"/>
      <c r="L75" s="87"/>
      <c r="M75" s="87"/>
      <c r="N75" s="87"/>
      <c r="O75" s="107"/>
      <c r="P75" s="107"/>
      <c r="Q75" s="87"/>
      <c r="R75" s="87"/>
      <c r="S75" s="87"/>
      <c r="T75" s="87"/>
      <c r="U75" s="107"/>
      <c r="V75" s="107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6:32" ht="16.5">
      <c r="F76" s="136"/>
      <c r="G76" s="234"/>
      <c r="H76" s="234"/>
      <c r="I76" s="234"/>
      <c r="J76" s="137"/>
      <c r="K76" s="234"/>
      <c r="L76" s="234"/>
      <c r="M76" s="234"/>
      <c r="N76" s="234"/>
      <c r="O76" s="234"/>
      <c r="P76" s="138"/>
      <c r="Q76" s="116"/>
      <c r="R76" s="233"/>
      <c r="S76" s="233"/>
      <c r="T76" s="233"/>
      <c r="U76" s="233"/>
      <c r="V76" s="138"/>
      <c r="W76" s="136"/>
      <c r="X76" s="234"/>
      <c r="Y76" s="234"/>
      <c r="Z76" s="234"/>
      <c r="AA76" s="234"/>
      <c r="AB76" s="234"/>
      <c r="AC76" s="136"/>
      <c r="AD76" s="136"/>
      <c r="AE76" s="136"/>
      <c r="AF76" s="136"/>
    </row>
    <row r="77" spans="6:32" ht="16.5">
      <c r="F77" s="87"/>
      <c r="G77" s="238"/>
      <c r="H77" s="238"/>
      <c r="I77" s="238"/>
      <c r="J77" s="139"/>
      <c r="K77" s="238"/>
      <c r="L77" s="238"/>
      <c r="M77" s="238"/>
      <c r="N77" s="238"/>
      <c r="O77" s="238"/>
      <c r="P77" s="107"/>
      <c r="Q77" s="183"/>
      <c r="R77" s="183"/>
      <c r="S77" s="239"/>
      <c r="T77" s="239"/>
      <c r="U77" s="107"/>
      <c r="V77" s="107"/>
      <c r="W77" s="87"/>
      <c r="X77" s="238"/>
      <c r="Y77" s="238"/>
      <c r="Z77" s="238"/>
      <c r="AA77" s="238"/>
      <c r="AB77" s="238"/>
      <c r="AC77" s="87"/>
      <c r="AD77" s="87"/>
      <c r="AE77" s="87"/>
      <c r="AF77" s="87"/>
    </row>
    <row r="78" spans="6:32" ht="16.5">
      <c r="F78" s="87"/>
      <c r="G78" s="87"/>
      <c r="H78" s="86"/>
      <c r="I78" s="87"/>
      <c r="J78" s="88"/>
      <c r="K78" s="87"/>
      <c r="L78" s="87"/>
      <c r="M78" s="87"/>
      <c r="N78" s="87"/>
      <c r="O78" s="107"/>
      <c r="P78" s="107"/>
      <c r="Q78" s="87"/>
      <c r="R78" s="87"/>
      <c r="S78" s="87"/>
      <c r="T78" s="87"/>
      <c r="U78" s="107"/>
      <c r="V78" s="107"/>
      <c r="W78" s="87"/>
      <c r="X78" s="87"/>
      <c r="Y78" s="87"/>
      <c r="Z78" s="87"/>
      <c r="AA78" s="87"/>
      <c r="AB78" s="87"/>
      <c r="AC78" s="87"/>
      <c r="AD78" s="87"/>
      <c r="AE78" s="87"/>
      <c r="AF78" s="87"/>
    </row>
  </sheetData>
  <sheetProtection/>
  <mergeCells count="32">
    <mergeCell ref="H6:I6"/>
    <mergeCell ref="J6:O6"/>
    <mergeCell ref="K36:K37"/>
    <mergeCell ref="L36:L37"/>
    <mergeCell ref="A1:O1"/>
    <mergeCell ref="A6:A7"/>
    <mergeCell ref="B6:B7"/>
    <mergeCell ref="C6:C7"/>
    <mergeCell ref="D6:D7"/>
    <mergeCell ref="E6:E7"/>
    <mergeCell ref="F6:F7"/>
    <mergeCell ref="G6:G7"/>
    <mergeCell ref="R76:U76"/>
    <mergeCell ref="X76:AB76"/>
    <mergeCell ref="P6:U6"/>
    <mergeCell ref="V6:AA6"/>
    <mergeCell ref="F31:T31"/>
    <mergeCell ref="F36:F37"/>
    <mergeCell ref="G36:G37"/>
    <mergeCell ref="H36:H37"/>
    <mergeCell ref="S77:T77"/>
    <mergeCell ref="X77:AB77"/>
    <mergeCell ref="M36:N36"/>
    <mergeCell ref="O36:T36"/>
    <mergeCell ref="U36:Z36"/>
    <mergeCell ref="AA36:AF36"/>
    <mergeCell ref="G76:I76"/>
    <mergeCell ref="K76:O76"/>
    <mergeCell ref="I36:I37"/>
    <mergeCell ref="J36:J37"/>
    <mergeCell ref="G77:I77"/>
    <mergeCell ref="K77:O77"/>
  </mergeCells>
  <hyperlinks>
    <hyperlink ref="H6:I6" r:id="rId1" display="OBRA CAPITALIZABLE   (8)"/>
  </hyperlinks>
  <printOptions horizontalCentered="1"/>
  <pageMargins left="0.2362204724409449" right="0.2362204724409449" top="0.7480314960629921" bottom="0.35433070866141736" header="0" footer="0"/>
  <pageSetup fitToHeight="0" horizontalDpi="600" verticalDpi="600" orientation="landscape" paperSize="9" scale="4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8"/>
  <sheetViews>
    <sheetView showGridLines="0" zoomScale="86" zoomScaleNormal="86" zoomScalePageLayoutView="30" workbookViewId="0" topLeftCell="A1">
      <selection activeCell="A6" sqref="A6:A25"/>
    </sheetView>
  </sheetViews>
  <sheetFormatPr defaultColWidth="11.421875" defaultRowHeight="15"/>
  <cols>
    <col min="1" max="1" width="47.2812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157" t="s">
        <v>24</v>
      </c>
      <c r="B2" s="157" t="s">
        <v>93</v>
      </c>
      <c r="C2" s="158"/>
      <c r="D2" s="136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157" t="s">
        <v>152</v>
      </c>
      <c r="B4" s="136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223" t="s">
        <v>289</v>
      </c>
      <c r="B8" s="97" t="s">
        <v>268</v>
      </c>
      <c r="C8" s="125" t="s">
        <v>194</v>
      </c>
      <c r="D8" s="159" t="s">
        <v>197</v>
      </c>
      <c r="E8" s="159">
        <v>61204</v>
      </c>
      <c r="F8" s="117" t="s">
        <v>374</v>
      </c>
      <c r="G8" s="117">
        <v>36</v>
      </c>
      <c r="H8" s="106"/>
      <c r="I8" s="106" t="s">
        <v>74</v>
      </c>
      <c r="J8" s="101">
        <f>ROUND(1599367.75,2)</f>
        <v>1599367.75</v>
      </c>
      <c r="K8" s="101">
        <f>ROUND(1599367.75,2)</f>
        <v>1599367.75</v>
      </c>
      <c r="L8" s="202"/>
      <c r="M8" s="101"/>
      <c r="N8" s="95"/>
      <c r="O8" s="6"/>
      <c r="P8" s="101">
        <v>1597464.68</v>
      </c>
      <c r="Q8" s="101">
        <v>1597464.68</v>
      </c>
      <c r="R8" s="160"/>
      <c r="S8" s="101"/>
      <c r="T8" s="95"/>
      <c r="U8" s="6"/>
      <c r="V8" s="101">
        <v>1526693.74</v>
      </c>
      <c r="W8" s="101">
        <v>1526693.74</v>
      </c>
      <c r="X8" s="190"/>
      <c r="Y8" s="121"/>
      <c r="Z8" s="191"/>
      <c r="AA8" s="94"/>
    </row>
    <row r="9" spans="1:27" ht="68.25" customHeight="1">
      <c r="A9" s="223" t="s">
        <v>290</v>
      </c>
      <c r="B9" s="97" t="s">
        <v>294</v>
      </c>
      <c r="C9" s="125" t="s">
        <v>194</v>
      </c>
      <c r="D9" s="159" t="s">
        <v>197</v>
      </c>
      <c r="E9" s="159">
        <v>61202</v>
      </c>
      <c r="F9" s="117" t="s">
        <v>375</v>
      </c>
      <c r="G9" s="117">
        <v>36</v>
      </c>
      <c r="H9" s="106"/>
      <c r="I9" s="106" t="s">
        <v>74</v>
      </c>
      <c r="J9" s="101">
        <f>ROUND(1131420.72,2)</f>
        <v>1131420.72</v>
      </c>
      <c r="K9" s="101">
        <f>ROUND(1131420.72,2)</f>
        <v>1131420.72</v>
      </c>
      <c r="L9" s="202"/>
      <c r="M9" s="189"/>
      <c r="N9" s="95"/>
      <c r="O9" s="6"/>
      <c r="P9" s="101">
        <v>1130467.13</v>
      </c>
      <c r="Q9" s="101">
        <v>1130467.13</v>
      </c>
      <c r="R9" s="160"/>
      <c r="S9" s="164"/>
      <c r="T9" s="95"/>
      <c r="U9" s="6"/>
      <c r="V9" s="101">
        <v>339140.14</v>
      </c>
      <c r="W9" s="101">
        <v>339140.14</v>
      </c>
      <c r="X9" s="191"/>
      <c r="Y9" s="155"/>
      <c r="Z9" s="191"/>
      <c r="AA9" s="94"/>
    </row>
    <row r="10" spans="1:27" ht="55.5" customHeight="1">
      <c r="A10" s="223" t="s">
        <v>291</v>
      </c>
      <c r="B10" s="97" t="s">
        <v>295</v>
      </c>
      <c r="C10" s="125" t="s">
        <v>194</v>
      </c>
      <c r="D10" s="159" t="s">
        <v>197</v>
      </c>
      <c r="E10" s="159">
        <v>61202</v>
      </c>
      <c r="F10" s="117" t="s">
        <v>376</v>
      </c>
      <c r="G10" s="117">
        <v>36</v>
      </c>
      <c r="H10" s="106"/>
      <c r="I10" s="106" t="s">
        <v>74</v>
      </c>
      <c r="J10" s="101">
        <f>ROUND(1337224.01,2)</f>
        <v>1337224.01</v>
      </c>
      <c r="K10" s="101">
        <f>ROUND(1337224.01,2)</f>
        <v>1337224.01</v>
      </c>
      <c r="L10" s="202"/>
      <c r="M10" s="189"/>
      <c r="N10" s="95"/>
      <c r="O10" s="6"/>
      <c r="P10" s="101">
        <v>1337165.34</v>
      </c>
      <c r="Q10" s="101">
        <v>1337165.34</v>
      </c>
      <c r="R10" s="95"/>
      <c r="S10" s="164"/>
      <c r="T10" s="95"/>
      <c r="U10" s="6"/>
      <c r="V10" s="101">
        <v>1207333.34</v>
      </c>
      <c r="W10" s="101">
        <v>1207333.34</v>
      </c>
      <c r="X10" s="191"/>
      <c r="Y10" s="155"/>
      <c r="Z10" s="191"/>
      <c r="AA10" s="94"/>
    </row>
    <row r="11" spans="1:27" ht="51.75" customHeight="1">
      <c r="A11" s="223" t="s">
        <v>292</v>
      </c>
      <c r="B11" s="97" t="s">
        <v>150</v>
      </c>
      <c r="C11" s="125" t="s">
        <v>194</v>
      </c>
      <c r="D11" s="159" t="s">
        <v>195</v>
      </c>
      <c r="E11" s="159">
        <v>61306</v>
      </c>
      <c r="F11" s="117" t="s">
        <v>377</v>
      </c>
      <c r="G11" s="117">
        <v>36</v>
      </c>
      <c r="H11" s="106"/>
      <c r="I11" s="106" t="s">
        <v>74</v>
      </c>
      <c r="J11" s="101">
        <f>ROUND(4026472.58,2)</f>
        <v>4026472.58</v>
      </c>
      <c r="K11" s="101">
        <f>ROUND(4026472.58,2)</f>
        <v>4026472.58</v>
      </c>
      <c r="L11" s="202"/>
      <c r="M11" s="189"/>
      <c r="N11" s="95"/>
      <c r="O11" s="6"/>
      <c r="P11" s="101">
        <v>4019611.86</v>
      </c>
      <c r="Q11" s="101">
        <v>4019611.86</v>
      </c>
      <c r="R11" s="95"/>
      <c r="S11" s="164"/>
      <c r="T11" s="95"/>
      <c r="U11" s="6"/>
      <c r="V11" s="101">
        <v>3527984.04</v>
      </c>
      <c r="W11" s="101">
        <v>3527984.04</v>
      </c>
      <c r="X11" s="191"/>
      <c r="Y11" s="155"/>
      <c r="Z11" s="191"/>
      <c r="AA11" s="94"/>
    </row>
    <row r="12" spans="1:27" ht="67.5" customHeight="1">
      <c r="A12" s="223" t="s">
        <v>293</v>
      </c>
      <c r="B12" s="166" t="s">
        <v>251</v>
      </c>
      <c r="C12" s="153" t="s">
        <v>194</v>
      </c>
      <c r="D12" s="159" t="s">
        <v>197</v>
      </c>
      <c r="E12" s="159">
        <v>61202</v>
      </c>
      <c r="F12" s="117" t="s">
        <v>378</v>
      </c>
      <c r="G12" s="117">
        <v>36</v>
      </c>
      <c r="H12" s="106"/>
      <c r="I12" s="106" t="s">
        <v>74</v>
      </c>
      <c r="J12" s="101">
        <f>ROUND(1097060.05,2)</f>
        <v>1097060.05</v>
      </c>
      <c r="K12" s="101">
        <f>ROUND(1097060.05,2)</f>
        <v>1097060.05</v>
      </c>
      <c r="L12" s="202"/>
      <c r="M12" s="155"/>
      <c r="N12" s="95"/>
      <c r="O12" s="6"/>
      <c r="P12" s="101">
        <v>1094465.37</v>
      </c>
      <c r="Q12" s="101">
        <v>1094465.37</v>
      </c>
      <c r="R12" s="95"/>
      <c r="S12" s="164"/>
      <c r="T12" s="95"/>
      <c r="U12" s="6"/>
      <c r="V12" s="101">
        <v>974100.43</v>
      </c>
      <c r="W12" s="101">
        <v>974100.43</v>
      </c>
      <c r="X12" s="191"/>
      <c r="Y12" s="155"/>
      <c r="Z12" s="191"/>
      <c r="AA12" s="94"/>
    </row>
    <row r="13" spans="1:27" ht="54.75" customHeight="1">
      <c r="A13" s="223" t="s">
        <v>296</v>
      </c>
      <c r="B13" s="97" t="s">
        <v>189</v>
      </c>
      <c r="C13" s="96" t="s">
        <v>194</v>
      </c>
      <c r="D13" s="159" t="s">
        <v>196</v>
      </c>
      <c r="E13" s="159">
        <v>61405</v>
      </c>
      <c r="F13" s="117" t="s">
        <v>379</v>
      </c>
      <c r="G13" s="117">
        <v>36</v>
      </c>
      <c r="H13" s="106"/>
      <c r="I13" s="106" t="s">
        <v>74</v>
      </c>
      <c r="J13" s="101">
        <f>ROUND(1097241.94,2)</f>
        <v>1097241.94</v>
      </c>
      <c r="K13" s="101">
        <f>ROUND(1097241.94,2)</f>
        <v>1097241.94</v>
      </c>
      <c r="L13" s="202"/>
      <c r="M13" s="155"/>
      <c r="N13" s="95"/>
      <c r="O13" s="6"/>
      <c r="P13" s="101">
        <v>1094681.94</v>
      </c>
      <c r="Q13" s="101">
        <v>1094681.94</v>
      </c>
      <c r="R13" s="95"/>
      <c r="S13" s="164"/>
      <c r="T13" s="95"/>
      <c r="U13" s="6"/>
      <c r="V13" s="101">
        <v>505743.05</v>
      </c>
      <c r="W13" s="101">
        <v>505743.05</v>
      </c>
      <c r="X13" s="191"/>
      <c r="Y13" s="155"/>
      <c r="Z13" s="191"/>
      <c r="AA13" s="94"/>
    </row>
    <row r="14" spans="1:27" ht="60" customHeight="1">
      <c r="A14" s="223" t="s">
        <v>297</v>
      </c>
      <c r="B14" s="97" t="s">
        <v>189</v>
      </c>
      <c r="C14" s="96" t="s">
        <v>194</v>
      </c>
      <c r="D14" s="159" t="s">
        <v>195</v>
      </c>
      <c r="E14" s="159">
        <v>61306</v>
      </c>
      <c r="F14" s="117" t="s">
        <v>380</v>
      </c>
      <c r="G14" s="117">
        <v>36</v>
      </c>
      <c r="H14" s="106"/>
      <c r="I14" s="106" t="s">
        <v>74</v>
      </c>
      <c r="J14" s="101">
        <f>ROUND(689010.39,2)</f>
        <v>689010.39</v>
      </c>
      <c r="K14" s="101">
        <f>ROUND(689010.39,2)</f>
        <v>689010.39</v>
      </c>
      <c r="L14" s="202"/>
      <c r="M14" s="186"/>
      <c r="N14" s="95"/>
      <c r="O14" s="6"/>
      <c r="P14" s="101">
        <v>687564.39</v>
      </c>
      <c r="Q14" s="101">
        <v>687564.39</v>
      </c>
      <c r="R14" s="95"/>
      <c r="S14" s="95"/>
      <c r="T14" s="95"/>
      <c r="U14" s="6"/>
      <c r="V14" s="101">
        <v>0</v>
      </c>
      <c r="W14" s="101">
        <v>0</v>
      </c>
      <c r="X14" s="191"/>
      <c r="Y14" s="191"/>
      <c r="Z14" s="191"/>
      <c r="AA14" s="94"/>
    </row>
    <row r="15" spans="1:27" ht="79.5" customHeight="1">
      <c r="A15" s="223" t="s">
        <v>298</v>
      </c>
      <c r="B15" s="97" t="s">
        <v>275</v>
      </c>
      <c r="C15" s="96" t="s">
        <v>151</v>
      </c>
      <c r="D15" s="159" t="s">
        <v>197</v>
      </c>
      <c r="E15" s="159">
        <v>61204</v>
      </c>
      <c r="F15" s="117" t="s">
        <v>381</v>
      </c>
      <c r="G15" s="117">
        <v>36</v>
      </c>
      <c r="H15" s="106"/>
      <c r="I15" s="106" t="s">
        <v>74</v>
      </c>
      <c r="J15" s="101">
        <f>ROUND(2383950.79,2)</f>
        <v>2383950.79</v>
      </c>
      <c r="K15" s="101">
        <f>ROUND(2383950.79,2)</f>
        <v>2383950.79</v>
      </c>
      <c r="L15" s="202"/>
      <c r="M15" s="186"/>
      <c r="N15" s="95"/>
      <c r="O15" s="6"/>
      <c r="P15" s="101">
        <v>2380630.79</v>
      </c>
      <c r="Q15" s="101">
        <v>2380630.79</v>
      </c>
      <c r="R15" s="95"/>
      <c r="S15" s="95"/>
      <c r="T15" s="95"/>
      <c r="U15" s="6"/>
      <c r="V15" s="101">
        <v>0</v>
      </c>
      <c r="W15" s="101">
        <v>0</v>
      </c>
      <c r="X15" s="191"/>
      <c r="Y15" s="191"/>
      <c r="Z15" s="191"/>
      <c r="AA15" s="94"/>
    </row>
    <row r="16" spans="1:27" ht="64.5" customHeight="1">
      <c r="A16" s="223" t="s">
        <v>299</v>
      </c>
      <c r="B16" s="97" t="s">
        <v>304</v>
      </c>
      <c r="C16" s="96" t="s">
        <v>151</v>
      </c>
      <c r="D16" s="159" t="s">
        <v>196</v>
      </c>
      <c r="E16" s="159">
        <v>61405</v>
      </c>
      <c r="F16" s="117" t="s">
        <v>382</v>
      </c>
      <c r="G16" s="117">
        <v>36</v>
      </c>
      <c r="H16" s="106"/>
      <c r="I16" s="106" t="s">
        <v>74</v>
      </c>
      <c r="J16" s="101">
        <f>ROUND(896832.3,2)</f>
        <v>896832.3</v>
      </c>
      <c r="K16" s="101">
        <f>ROUND(896832.3,2)</f>
        <v>896832.3</v>
      </c>
      <c r="L16" s="202"/>
      <c r="M16" s="187"/>
      <c r="N16" s="95"/>
      <c r="O16" s="6"/>
      <c r="P16" s="101">
        <v>894652.6</v>
      </c>
      <c r="Q16" s="101">
        <v>894652.6</v>
      </c>
      <c r="R16" s="95"/>
      <c r="S16" s="163"/>
      <c r="T16" s="95"/>
      <c r="U16" s="6"/>
      <c r="V16" s="101">
        <v>0</v>
      </c>
      <c r="W16" s="101">
        <v>0</v>
      </c>
      <c r="X16" s="191"/>
      <c r="Y16" s="191"/>
      <c r="Z16" s="191"/>
      <c r="AA16" s="94"/>
    </row>
    <row r="17" spans="1:27" ht="67.5" customHeight="1">
      <c r="A17" s="223" t="s">
        <v>300</v>
      </c>
      <c r="B17" s="97" t="s">
        <v>277</v>
      </c>
      <c r="C17" s="96" t="s">
        <v>194</v>
      </c>
      <c r="D17" s="159" t="s">
        <v>196</v>
      </c>
      <c r="E17" s="159">
        <v>61404</v>
      </c>
      <c r="F17" s="117" t="s">
        <v>383</v>
      </c>
      <c r="G17" s="117">
        <v>36</v>
      </c>
      <c r="H17" s="106"/>
      <c r="I17" s="106" t="s">
        <v>74</v>
      </c>
      <c r="J17" s="101">
        <f>ROUND(1611050.84,2)</f>
        <v>1611050.84</v>
      </c>
      <c r="K17" s="101">
        <f>ROUND(1611050.84,2)</f>
        <v>1611050.84</v>
      </c>
      <c r="L17" s="202"/>
      <c r="M17" s="187"/>
      <c r="N17" s="95"/>
      <c r="O17" s="6"/>
      <c r="P17" s="101">
        <v>1608740.84</v>
      </c>
      <c r="Q17" s="101">
        <v>1608740.84</v>
      </c>
      <c r="R17" s="95"/>
      <c r="S17" s="163"/>
      <c r="T17" s="95"/>
      <c r="U17" s="6"/>
      <c r="V17" s="101">
        <v>0</v>
      </c>
      <c r="W17" s="101">
        <v>0</v>
      </c>
      <c r="X17" s="191"/>
      <c r="Y17" s="191"/>
      <c r="Z17" s="191"/>
      <c r="AA17" s="94"/>
    </row>
    <row r="18" spans="1:27" ht="57.75" customHeight="1">
      <c r="A18" s="223" t="s">
        <v>301</v>
      </c>
      <c r="B18" s="97" t="s">
        <v>304</v>
      </c>
      <c r="C18" s="96" t="s">
        <v>151</v>
      </c>
      <c r="D18" s="159" t="s">
        <v>197</v>
      </c>
      <c r="E18" s="159">
        <v>61202</v>
      </c>
      <c r="F18" s="117" t="s">
        <v>384</v>
      </c>
      <c r="G18" s="117">
        <v>36</v>
      </c>
      <c r="H18" s="106"/>
      <c r="I18" s="106" t="s">
        <v>74</v>
      </c>
      <c r="J18" s="101">
        <f>ROUND(722376.93,2)</f>
        <v>722376.93</v>
      </c>
      <c r="K18" s="101">
        <f>ROUND(722376.93,2)</f>
        <v>722376.93</v>
      </c>
      <c r="L18" s="202"/>
      <c r="M18" s="187"/>
      <c r="N18" s="95"/>
      <c r="O18" s="6"/>
      <c r="P18" s="101">
        <v>720636.93</v>
      </c>
      <c r="Q18" s="101">
        <v>720636.93</v>
      </c>
      <c r="R18" s="95"/>
      <c r="S18" s="163"/>
      <c r="T18" s="95"/>
      <c r="U18" s="6"/>
      <c r="V18" s="101">
        <v>0</v>
      </c>
      <c r="W18" s="101">
        <v>0</v>
      </c>
      <c r="X18" s="191"/>
      <c r="Y18" s="191"/>
      <c r="Z18" s="191"/>
      <c r="AA18" s="94"/>
    </row>
    <row r="19" spans="1:27" ht="62.25" customHeight="1">
      <c r="A19" s="223" t="s">
        <v>302</v>
      </c>
      <c r="B19" s="97" t="s">
        <v>249</v>
      </c>
      <c r="C19" s="96" t="s">
        <v>194</v>
      </c>
      <c r="D19" s="159" t="s">
        <v>197</v>
      </c>
      <c r="E19" s="159">
        <v>61202</v>
      </c>
      <c r="F19" s="117" t="s">
        <v>385</v>
      </c>
      <c r="G19" s="117">
        <v>36</v>
      </c>
      <c r="H19" s="106"/>
      <c r="I19" s="106" t="s">
        <v>74</v>
      </c>
      <c r="J19" s="101">
        <f>ROUND(1328269.02,2)</f>
        <v>1328269.02</v>
      </c>
      <c r="K19" s="101">
        <f>ROUND(1328269.02,2)</f>
        <v>1328269.02</v>
      </c>
      <c r="L19" s="202"/>
      <c r="M19" s="187"/>
      <c r="N19" s="95"/>
      <c r="O19" s="6"/>
      <c r="P19" s="101">
        <v>1325709.02</v>
      </c>
      <c r="Q19" s="101">
        <v>1325709.02</v>
      </c>
      <c r="R19" s="95"/>
      <c r="S19" s="163"/>
      <c r="T19" s="95"/>
      <c r="U19" s="6"/>
      <c r="V19" s="101">
        <v>0</v>
      </c>
      <c r="W19" s="101">
        <v>0</v>
      </c>
      <c r="X19" s="191"/>
      <c r="Y19" s="191"/>
      <c r="Z19" s="191"/>
      <c r="AA19" s="94"/>
    </row>
    <row r="20" spans="1:27" ht="69" customHeight="1">
      <c r="A20" s="223" t="s">
        <v>303</v>
      </c>
      <c r="B20" s="97" t="s">
        <v>189</v>
      </c>
      <c r="C20" s="96" t="s">
        <v>194</v>
      </c>
      <c r="D20" s="159" t="s">
        <v>196</v>
      </c>
      <c r="E20" s="159">
        <v>61405</v>
      </c>
      <c r="F20" s="117" t="s">
        <v>386</v>
      </c>
      <c r="G20" s="117">
        <v>36</v>
      </c>
      <c r="H20" s="106"/>
      <c r="I20" s="106" t="s">
        <v>74</v>
      </c>
      <c r="J20" s="101">
        <f>ROUND(1105954.56,2)</f>
        <v>1105954.56</v>
      </c>
      <c r="K20" s="101">
        <f>ROUND(1105954.56,2)</f>
        <v>1105954.56</v>
      </c>
      <c r="L20" s="202"/>
      <c r="M20" s="187"/>
      <c r="N20" s="95"/>
      <c r="O20" s="6"/>
      <c r="P20" s="101">
        <v>1101936.88</v>
      </c>
      <c r="Q20" s="101">
        <v>1101936.88</v>
      </c>
      <c r="R20" s="95"/>
      <c r="S20" s="163"/>
      <c r="T20" s="95"/>
      <c r="U20" s="6"/>
      <c r="V20" s="101">
        <v>0</v>
      </c>
      <c r="W20" s="101">
        <v>0</v>
      </c>
      <c r="X20" s="191"/>
      <c r="Y20" s="191"/>
      <c r="Z20" s="191"/>
      <c r="AA20" s="94"/>
    </row>
    <row r="21" spans="1:27" ht="52.5" customHeight="1">
      <c r="A21" s="223" t="s">
        <v>305</v>
      </c>
      <c r="B21" s="97" t="s">
        <v>306</v>
      </c>
      <c r="C21" s="96" t="s">
        <v>194</v>
      </c>
      <c r="D21" s="159" t="s">
        <v>196</v>
      </c>
      <c r="E21" s="159">
        <v>61405</v>
      </c>
      <c r="F21" s="117" t="s">
        <v>387</v>
      </c>
      <c r="G21" s="117">
        <v>36</v>
      </c>
      <c r="H21" s="106"/>
      <c r="I21" s="106" t="s">
        <v>74</v>
      </c>
      <c r="J21" s="101">
        <f>ROUND(1000000,2)</f>
        <v>1000000</v>
      </c>
      <c r="K21" s="101">
        <f>ROUND(1000000,2)</f>
        <v>1000000</v>
      </c>
      <c r="L21" s="202"/>
      <c r="M21" s="187"/>
      <c r="N21" s="95"/>
      <c r="O21" s="6"/>
      <c r="P21" s="101">
        <v>999752.94</v>
      </c>
      <c r="Q21" s="101">
        <v>999752.94</v>
      </c>
      <c r="R21" s="95"/>
      <c r="S21" s="163"/>
      <c r="T21" s="95"/>
      <c r="U21" s="6"/>
      <c r="V21" s="101">
        <v>851358.12</v>
      </c>
      <c r="W21" s="101">
        <v>851358.12</v>
      </c>
      <c r="X21" s="191"/>
      <c r="Y21" s="191"/>
      <c r="Z21" s="191"/>
      <c r="AA21" s="94"/>
    </row>
    <row r="22" spans="1:27" ht="66" customHeight="1">
      <c r="A22" s="223" t="s">
        <v>307</v>
      </c>
      <c r="B22" s="97" t="s">
        <v>310</v>
      </c>
      <c r="C22" s="125" t="s">
        <v>194</v>
      </c>
      <c r="D22" s="159" t="s">
        <v>197</v>
      </c>
      <c r="E22" s="159">
        <v>61202</v>
      </c>
      <c r="F22" s="117" t="s">
        <v>388</v>
      </c>
      <c r="G22" s="117">
        <v>36</v>
      </c>
      <c r="H22" s="106"/>
      <c r="I22" s="106" t="s">
        <v>74</v>
      </c>
      <c r="J22" s="101">
        <f>ROUND(1198798.56,2)</f>
        <v>1198798.56</v>
      </c>
      <c r="K22" s="101">
        <f>ROUND(1198798.56,2)</f>
        <v>1198798.56</v>
      </c>
      <c r="L22" s="202"/>
      <c r="M22" s="187"/>
      <c r="N22" s="95"/>
      <c r="O22" s="6"/>
      <c r="P22" s="101">
        <v>1189989.49</v>
      </c>
      <c r="Q22" s="101">
        <v>1189989.49</v>
      </c>
      <c r="R22" s="95"/>
      <c r="S22" s="163"/>
      <c r="T22" s="95"/>
      <c r="U22" s="6"/>
      <c r="V22" s="101">
        <v>1189989.48</v>
      </c>
      <c r="W22" s="101">
        <v>1189989.48</v>
      </c>
      <c r="X22" s="191"/>
      <c r="Y22" s="191"/>
      <c r="Z22" s="191"/>
      <c r="AA22" s="94"/>
    </row>
    <row r="23" spans="1:27" ht="68.25" customHeight="1">
      <c r="A23" s="223" t="s">
        <v>308</v>
      </c>
      <c r="B23" s="97" t="s">
        <v>189</v>
      </c>
      <c r="C23" s="125" t="s">
        <v>311</v>
      </c>
      <c r="D23" s="159" t="s">
        <v>196</v>
      </c>
      <c r="E23" s="159">
        <v>61405</v>
      </c>
      <c r="F23" s="159" t="s">
        <v>389</v>
      </c>
      <c r="G23" s="117">
        <v>36</v>
      </c>
      <c r="H23" s="106"/>
      <c r="I23" s="106" t="s">
        <v>74</v>
      </c>
      <c r="J23" s="101">
        <f>ROUND(10601276.38,2)</f>
        <v>10601276.38</v>
      </c>
      <c r="K23" s="101">
        <f>ROUND(10601276.38,2)</f>
        <v>10601276.38</v>
      </c>
      <c r="L23" s="202"/>
      <c r="M23" s="187"/>
      <c r="N23" s="95"/>
      <c r="O23" s="6"/>
      <c r="P23" s="101">
        <v>10578599.51</v>
      </c>
      <c r="Q23" s="101">
        <v>10578599.51</v>
      </c>
      <c r="R23" s="95"/>
      <c r="S23" s="163"/>
      <c r="T23" s="95"/>
      <c r="U23" s="6"/>
      <c r="V23" s="101">
        <v>10506864.36</v>
      </c>
      <c r="W23" s="101">
        <v>10506864.36</v>
      </c>
      <c r="X23" s="191"/>
      <c r="Y23" s="191"/>
      <c r="Z23" s="191"/>
      <c r="AA23" s="94"/>
    </row>
    <row r="24" spans="1:27" ht="52.5" customHeight="1">
      <c r="A24" s="223" t="s">
        <v>309</v>
      </c>
      <c r="B24" s="97" t="s">
        <v>189</v>
      </c>
      <c r="C24" s="125" t="s">
        <v>311</v>
      </c>
      <c r="D24" s="159" t="s">
        <v>195</v>
      </c>
      <c r="E24" s="117">
        <v>61037</v>
      </c>
      <c r="F24" s="159" t="s">
        <v>390</v>
      </c>
      <c r="G24" s="117">
        <v>36</v>
      </c>
      <c r="H24" s="106"/>
      <c r="I24" s="106" t="s">
        <v>74</v>
      </c>
      <c r="J24" s="101">
        <f>ROUND(10975405.8,2)</f>
        <v>10975405.8</v>
      </c>
      <c r="K24" s="101">
        <f>ROUND(10975405.8,2)</f>
        <v>10975405.8</v>
      </c>
      <c r="L24" s="202"/>
      <c r="M24" s="187"/>
      <c r="N24" s="95"/>
      <c r="O24" s="6"/>
      <c r="P24" s="101">
        <v>10974048.56</v>
      </c>
      <c r="Q24" s="101">
        <v>10974048.56</v>
      </c>
      <c r="R24" s="95"/>
      <c r="S24" s="163"/>
      <c r="T24" s="95"/>
      <c r="U24" s="6"/>
      <c r="V24" s="101">
        <v>9437681.75</v>
      </c>
      <c r="W24" s="101">
        <v>9437681.75</v>
      </c>
      <c r="X24" s="191"/>
      <c r="Y24" s="191"/>
      <c r="Z24" s="191"/>
      <c r="AA24" s="174"/>
    </row>
    <row r="25" spans="1:27" ht="61.5" customHeight="1">
      <c r="A25" s="223" t="s">
        <v>312</v>
      </c>
      <c r="B25" s="97" t="s">
        <v>189</v>
      </c>
      <c r="C25" s="96" t="s">
        <v>151</v>
      </c>
      <c r="D25" s="159" t="s">
        <v>197</v>
      </c>
      <c r="E25" s="117">
        <v>61213</v>
      </c>
      <c r="F25" s="159" t="s">
        <v>391</v>
      </c>
      <c r="G25" s="117">
        <v>36</v>
      </c>
      <c r="H25" s="106" t="s">
        <v>74</v>
      </c>
      <c r="I25" s="156"/>
      <c r="J25" s="101">
        <v>500000</v>
      </c>
      <c r="K25" s="101"/>
      <c r="L25" s="101">
        <v>500000</v>
      </c>
      <c r="M25" s="186"/>
      <c r="N25" s="95"/>
      <c r="O25" s="6"/>
      <c r="P25" s="101">
        <v>211052.66</v>
      </c>
      <c r="Q25" s="101"/>
      <c r="R25" s="101">
        <v>211052.66</v>
      </c>
      <c r="S25" s="95"/>
      <c r="T25" s="95"/>
      <c r="U25" s="6"/>
      <c r="V25" s="101">
        <v>211052.66</v>
      </c>
      <c r="W25" s="101"/>
      <c r="X25" s="101">
        <v>211052.66</v>
      </c>
      <c r="Y25" s="191"/>
      <c r="Z25" s="191"/>
      <c r="AA25" s="94"/>
    </row>
    <row r="26" spans="1:27" ht="16.5">
      <c r="A26" s="133"/>
      <c r="B26" s="140"/>
      <c r="C26" s="133"/>
      <c r="D26" s="161"/>
      <c r="E26" s="161"/>
      <c r="F26" s="161"/>
      <c r="G26" s="161"/>
      <c r="H26" s="162"/>
      <c r="I26" s="128"/>
      <c r="J26" s="144"/>
      <c r="K26" s="144"/>
      <c r="L26" s="130"/>
      <c r="M26" s="130"/>
      <c r="N26" s="130"/>
      <c r="O26" s="131"/>
      <c r="P26" s="129"/>
      <c r="Q26" s="144"/>
      <c r="R26" s="132"/>
      <c r="S26" s="132"/>
      <c r="T26" s="132"/>
      <c r="U26" s="131"/>
      <c r="V26" s="144"/>
      <c r="W26" s="130"/>
      <c r="X26" s="132"/>
      <c r="Y26" s="132"/>
      <c r="Z26" s="132"/>
      <c r="AA26" s="132"/>
    </row>
    <row r="31" spans="6:32" ht="23.2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107"/>
      <c r="V31" s="10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6:32" ht="16.5">
      <c r="F32" s="85"/>
      <c r="G32" s="85"/>
      <c r="H32" s="86"/>
      <c r="I32" s="87"/>
      <c r="J32" s="88"/>
      <c r="K32" s="87"/>
      <c r="L32" s="87"/>
      <c r="M32" s="87"/>
      <c r="N32" s="87"/>
      <c r="O32" s="107"/>
      <c r="P32" s="107"/>
      <c r="Q32" s="87"/>
      <c r="R32" s="87"/>
      <c r="S32" s="87"/>
      <c r="T32" s="87"/>
      <c r="U32" s="107"/>
      <c r="V32" s="10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6:32" ht="25.5">
      <c r="F33" s="85"/>
      <c r="G33" s="87"/>
      <c r="H33" s="89"/>
      <c r="I33" s="90"/>
      <c r="J33" s="91"/>
      <c r="K33" s="90"/>
      <c r="L33" s="90"/>
      <c r="M33" s="90"/>
      <c r="N33" s="90"/>
      <c r="O33" s="108"/>
      <c r="P33" s="108"/>
      <c r="Q33" s="90"/>
      <c r="R33" s="90"/>
      <c r="S33" s="90"/>
      <c r="T33" s="90"/>
      <c r="U33" s="126"/>
      <c r="V33" s="10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6:32" ht="16.5">
      <c r="F34" s="85"/>
      <c r="G34" s="87"/>
      <c r="H34" s="86"/>
      <c r="I34" s="87"/>
      <c r="J34" s="88"/>
      <c r="K34" s="87"/>
      <c r="L34" s="87"/>
      <c r="M34" s="87"/>
      <c r="N34" s="87"/>
      <c r="O34" s="107"/>
      <c r="P34" s="107"/>
      <c r="Q34" s="87"/>
      <c r="R34" s="87"/>
      <c r="S34" s="87"/>
      <c r="T34" s="87"/>
      <c r="U34" s="107"/>
      <c r="V34" s="10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6:32" ht="25.5">
      <c r="F35" s="87"/>
      <c r="G35" s="87"/>
      <c r="H35" s="86"/>
      <c r="I35" s="87"/>
      <c r="J35" s="88"/>
      <c r="K35" s="87"/>
      <c r="L35" s="87"/>
      <c r="M35" s="87"/>
      <c r="N35" s="87"/>
      <c r="O35" s="109"/>
      <c r="P35" s="107"/>
      <c r="Q35" s="87"/>
      <c r="R35" s="87"/>
      <c r="S35" s="87"/>
      <c r="T35" s="87"/>
      <c r="U35" s="107"/>
      <c r="V35" s="107"/>
      <c r="W35" s="87"/>
      <c r="X35" s="87"/>
      <c r="Y35" s="87"/>
      <c r="Z35" s="87"/>
      <c r="AA35" s="87"/>
      <c r="AB35" s="87"/>
      <c r="AC35" s="127"/>
      <c r="AD35" s="87"/>
      <c r="AE35" s="87"/>
      <c r="AF35" s="87"/>
    </row>
    <row r="36" spans="6:32" ht="16.5">
      <c r="F36" s="236"/>
      <c r="G36" s="236"/>
      <c r="H36" s="245"/>
      <c r="I36" s="236"/>
      <c r="J36" s="236"/>
      <c r="K36" s="236"/>
      <c r="L36" s="236"/>
      <c r="M36" s="235"/>
      <c r="N36" s="235"/>
      <c r="O36" s="236"/>
      <c r="P36" s="236"/>
      <c r="Q36" s="236"/>
      <c r="R36" s="237"/>
      <c r="S36" s="237"/>
      <c r="T36" s="237"/>
      <c r="U36" s="240"/>
      <c r="V36" s="240"/>
      <c r="W36" s="240"/>
      <c r="X36" s="241"/>
      <c r="Y36" s="241"/>
      <c r="Z36" s="241"/>
      <c r="AA36" s="240"/>
      <c r="AB36" s="240"/>
      <c r="AC36" s="240"/>
      <c r="AD36" s="240"/>
      <c r="AE36" s="240"/>
      <c r="AF36" s="240"/>
    </row>
    <row r="37" spans="6:32" ht="16.5">
      <c r="F37" s="236"/>
      <c r="G37" s="236"/>
      <c r="H37" s="245"/>
      <c r="I37" s="236"/>
      <c r="J37" s="236"/>
      <c r="K37" s="236"/>
      <c r="L37" s="236"/>
      <c r="M37" s="128"/>
      <c r="N37" s="128"/>
      <c r="O37" s="129"/>
      <c r="P37" s="129"/>
      <c r="Q37" s="130"/>
      <c r="R37" s="130"/>
      <c r="S37" s="130"/>
      <c r="T37" s="131"/>
      <c r="U37" s="129"/>
      <c r="V37" s="129"/>
      <c r="W37" s="132"/>
      <c r="X37" s="132"/>
      <c r="Y37" s="132"/>
      <c r="Z37" s="131"/>
      <c r="AA37" s="132"/>
      <c r="AB37" s="130"/>
      <c r="AC37" s="132"/>
      <c r="AD37" s="132"/>
      <c r="AE37" s="132"/>
      <c r="AF37" s="132"/>
    </row>
    <row r="38" spans="6:32" ht="16.5">
      <c r="F38" s="133"/>
      <c r="G38" s="140"/>
      <c r="H38" s="140"/>
      <c r="I38" s="141"/>
      <c r="J38" s="141"/>
      <c r="K38" s="141"/>
      <c r="L38" s="141"/>
      <c r="M38" s="142"/>
      <c r="N38" s="143"/>
      <c r="O38" s="144"/>
      <c r="P38" s="144"/>
      <c r="Q38" s="145"/>
      <c r="R38" s="145"/>
      <c r="S38" s="145"/>
      <c r="T38" s="146"/>
      <c r="U38" s="147"/>
      <c r="V38" s="144"/>
      <c r="W38" s="148"/>
      <c r="X38" s="132"/>
      <c r="Y38" s="132"/>
      <c r="Z38" s="131"/>
      <c r="AA38" s="132"/>
      <c r="AB38" s="130"/>
      <c r="AC38" s="132"/>
      <c r="AD38" s="132"/>
      <c r="AE38" s="132"/>
      <c r="AF38" s="132"/>
    </row>
    <row r="39" spans="6:32" ht="16.5">
      <c r="F39" s="133"/>
      <c r="G39" s="140"/>
      <c r="H39" s="140"/>
      <c r="I39" s="141"/>
      <c r="J39" s="141"/>
      <c r="K39" s="141"/>
      <c r="L39" s="141"/>
      <c r="M39" s="142"/>
      <c r="N39" s="143"/>
      <c r="O39" s="144"/>
      <c r="P39" s="144"/>
      <c r="Q39" s="145"/>
      <c r="R39" s="145"/>
      <c r="S39" s="145"/>
      <c r="T39" s="146"/>
      <c r="U39" s="147"/>
      <c r="V39" s="144"/>
      <c r="W39" s="148"/>
      <c r="X39" s="132"/>
      <c r="Y39" s="132"/>
      <c r="Z39" s="131"/>
      <c r="AA39" s="132"/>
      <c r="AB39" s="130"/>
      <c r="AC39" s="132"/>
      <c r="AD39" s="132"/>
      <c r="AE39" s="132"/>
      <c r="AF39" s="132"/>
    </row>
    <row r="40" spans="6:32" ht="16.5">
      <c r="F40" s="133"/>
      <c r="G40" s="140"/>
      <c r="H40" s="140"/>
      <c r="I40" s="141"/>
      <c r="J40" s="141"/>
      <c r="K40" s="141"/>
      <c r="L40" s="141"/>
      <c r="M40" s="142"/>
      <c r="N40" s="143"/>
      <c r="O40" s="144"/>
      <c r="P40" s="144"/>
      <c r="Q40" s="145"/>
      <c r="R40" s="145"/>
      <c r="S40" s="145"/>
      <c r="T40" s="146"/>
      <c r="U40" s="147"/>
      <c r="V40" s="144"/>
      <c r="W40" s="148"/>
      <c r="X40" s="132"/>
      <c r="Y40" s="132"/>
      <c r="Z40" s="131"/>
      <c r="AA40" s="132"/>
      <c r="AB40" s="130"/>
      <c r="AC40" s="132"/>
      <c r="AD40" s="132"/>
      <c r="AE40" s="132"/>
      <c r="AF40" s="132"/>
    </row>
    <row r="41" spans="6:32" ht="16.5">
      <c r="F41" s="133"/>
      <c r="G41" s="140"/>
      <c r="H41" s="140"/>
      <c r="I41" s="141"/>
      <c r="J41" s="141"/>
      <c r="K41" s="141"/>
      <c r="L41" s="141"/>
      <c r="M41" s="142"/>
      <c r="N41" s="143"/>
      <c r="O41" s="144"/>
      <c r="P41" s="144"/>
      <c r="Q41" s="145"/>
      <c r="R41" s="145"/>
      <c r="S41" s="145"/>
      <c r="T41" s="146"/>
      <c r="U41" s="147"/>
      <c r="V41" s="144"/>
      <c r="W41" s="148"/>
      <c r="X41" s="132"/>
      <c r="Y41" s="132"/>
      <c r="Z41" s="131"/>
      <c r="AA41" s="132"/>
      <c r="AB41" s="130"/>
      <c r="AC41" s="132"/>
      <c r="AD41" s="132"/>
      <c r="AE41" s="132"/>
      <c r="AF41" s="132"/>
    </row>
    <row r="42" spans="6:32" ht="16.5">
      <c r="F42" s="133"/>
      <c r="G42" s="140"/>
      <c r="H42" s="140"/>
      <c r="I42" s="141"/>
      <c r="J42" s="141"/>
      <c r="K42" s="141"/>
      <c r="L42" s="141"/>
      <c r="M42" s="142"/>
      <c r="N42" s="143"/>
      <c r="O42" s="144"/>
      <c r="P42" s="144"/>
      <c r="Q42" s="145"/>
      <c r="R42" s="145"/>
      <c r="S42" s="145"/>
      <c r="T42" s="146"/>
      <c r="U42" s="147"/>
      <c r="V42" s="144"/>
      <c r="W42" s="148"/>
      <c r="X42" s="132"/>
      <c r="Y42" s="132"/>
      <c r="Z42" s="131"/>
      <c r="AA42" s="132"/>
      <c r="AB42" s="130"/>
      <c r="AC42" s="132"/>
      <c r="AD42" s="132"/>
      <c r="AE42" s="132"/>
      <c r="AF42" s="132"/>
    </row>
    <row r="43" spans="6:32" ht="16.5">
      <c r="F43" s="133"/>
      <c r="G43" s="140"/>
      <c r="H43" s="140"/>
      <c r="I43" s="149"/>
      <c r="J43" s="141"/>
      <c r="K43" s="141"/>
      <c r="L43" s="141"/>
      <c r="M43" s="142"/>
      <c r="N43" s="143"/>
      <c r="O43" s="144"/>
      <c r="P43" s="144"/>
      <c r="Q43" s="145"/>
      <c r="R43" s="145"/>
      <c r="S43" s="145"/>
      <c r="T43" s="146"/>
      <c r="U43" s="147"/>
      <c r="V43" s="144"/>
      <c r="W43" s="148"/>
      <c r="X43" s="132"/>
      <c r="Y43" s="132"/>
      <c r="Z43" s="131"/>
      <c r="AA43" s="132"/>
      <c r="AB43" s="130"/>
      <c r="AC43" s="132"/>
      <c r="AD43" s="132"/>
      <c r="AE43" s="132"/>
      <c r="AF43" s="132"/>
    </row>
    <row r="44" spans="6:32" ht="16.5">
      <c r="F44" s="133"/>
      <c r="G44" s="140"/>
      <c r="H44" s="140"/>
      <c r="I44" s="141"/>
      <c r="J44" s="141"/>
      <c r="K44" s="141"/>
      <c r="L44" s="141"/>
      <c r="M44" s="142"/>
      <c r="N44" s="143"/>
      <c r="O44" s="144"/>
      <c r="P44" s="144"/>
      <c r="Q44" s="145"/>
      <c r="R44" s="145"/>
      <c r="S44" s="145"/>
      <c r="T44" s="146"/>
      <c r="U44" s="147"/>
      <c r="V44" s="144"/>
      <c r="W44" s="148"/>
      <c r="X44" s="132"/>
      <c r="Y44" s="132"/>
      <c r="Z44" s="131"/>
      <c r="AA44" s="132"/>
      <c r="AB44" s="130"/>
      <c r="AC44" s="132"/>
      <c r="AD44" s="132"/>
      <c r="AE44" s="132"/>
      <c r="AF44" s="132"/>
    </row>
    <row r="45" spans="6:32" ht="16.5">
      <c r="F45" s="133"/>
      <c r="G45" s="140"/>
      <c r="H45" s="140"/>
      <c r="I45" s="141"/>
      <c r="J45" s="141"/>
      <c r="K45" s="141"/>
      <c r="L45" s="141"/>
      <c r="M45" s="142"/>
      <c r="N45" s="143"/>
      <c r="O45" s="144"/>
      <c r="P45" s="144"/>
      <c r="Q45" s="145"/>
      <c r="R45" s="145"/>
      <c r="S45" s="145"/>
      <c r="T45" s="146"/>
      <c r="U45" s="147"/>
      <c r="V45" s="144"/>
      <c r="W45" s="148"/>
      <c r="X45" s="132"/>
      <c r="Y45" s="132"/>
      <c r="Z45" s="131"/>
      <c r="AA45" s="132"/>
      <c r="AB45" s="130"/>
      <c r="AC45" s="132"/>
      <c r="AD45" s="132"/>
      <c r="AE45" s="132"/>
      <c r="AF45" s="132"/>
    </row>
    <row r="46" spans="6:32" ht="16.5">
      <c r="F46" s="133"/>
      <c r="G46" s="140"/>
      <c r="H46" s="140"/>
      <c r="I46" s="149"/>
      <c r="J46" s="141"/>
      <c r="K46" s="141"/>
      <c r="L46" s="141"/>
      <c r="M46" s="142"/>
      <c r="N46" s="143"/>
      <c r="O46" s="144"/>
      <c r="P46" s="144"/>
      <c r="Q46" s="145"/>
      <c r="R46" s="145"/>
      <c r="S46" s="145"/>
      <c r="T46" s="146"/>
      <c r="U46" s="147"/>
      <c r="V46" s="144"/>
      <c r="W46" s="148"/>
      <c r="X46" s="132"/>
      <c r="Y46" s="132"/>
      <c r="Z46" s="131"/>
      <c r="AA46" s="132"/>
      <c r="AB46" s="130"/>
      <c r="AC46" s="132"/>
      <c r="AD46" s="132"/>
      <c r="AE46" s="132"/>
      <c r="AF46" s="132"/>
    </row>
    <row r="47" spans="6:32" ht="16.5">
      <c r="F47" s="133"/>
      <c r="G47" s="140"/>
      <c r="H47" s="140"/>
      <c r="I47" s="149"/>
      <c r="J47" s="141"/>
      <c r="K47" s="141"/>
      <c r="L47" s="141"/>
      <c r="M47" s="142"/>
      <c r="N47" s="143"/>
      <c r="O47" s="144"/>
      <c r="P47" s="144"/>
      <c r="Q47" s="145"/>
      <c r="R47" s="145"/>
      <c r="S47" s="145"/>
      <c r="T47" s="146"/>
      <c r="U47" s="147"/>
      <c r="V47" s="144"/>
      <c r="W47" s="148"/>
      <c r="X47" s="132"/>
      <c r="Y47" s="132"/>
      <c r="Z47" s="131"/>
      <c r="AA47" s="132"/>
      <c r="AB47" s="130"/>
      <c r="AC47" s="132"/>
      <c r="AD47" s="132"/>
      <c r="AE47" s="132"/>
      <c r="AF47" s="132"/>
    </row>
    <row r="48" spans="6:32" ht="16.5">
      <c r="F48" s="133"/>
      <c r="G48" s="140"/>
      <c r="H48" s="140"/>
      <c r="I48" s="141"/>
      <c r="J48" s="141"/>
      <c r="K48" s="141"/>
      <c r="L48" s="141"/>
      <c r="M48" s="142"/>
      <c r="N48" s="143"/>
      <c r="O48" s="144"/>
      <c r="P48" s="144"/>
      <c r="Q48" s="145"/>
      <c r="R48" s="145"/>
      <c r="S48" s="145"/>
      <c r="T48" s="146"/>
      <c r="U48" s="147"/>
      <c r="V48" s="144"/>
      <c r="W48" s="148"/>
      <c r="X48" s="132"/>
      <c r="Y48" s="132"/>
      <c r="Z48" s="131"/>
      <c r="AA48" s="132"/>
      <c r="AB48" s="130"/>
      <c r="AC48" s="132"/>
      <c r="AD48" s="132"/>
      <c r="AE48" s="132"/>
      <c r="AF48" s="132"/>
    </row>
    <row r="49" spans="6:32" ht="16.5">
      <c r="F49" s="133"/>
      <c r="G49" s="140"/>
      <c r="H49" s="140"/>
      <c r="I49" s="141"/>
      <c r="J49" s="141"/>
      <c r="K49" s="141"/>
      <c r="L49" s="141"/>
      <c r="M49" s="142"/>
      <c r="N49" s="143"/>
      <c r="O49" s="144"/>
      <c r="P49" s="144"/>
      <c r="Q49" s="145"/>
      <c r="R49" s="145"/>
      <c r="S49" s="145"/>
      <c r="T49" s="146"/>
      <c r="U49" s="147"/>
      <c r="V49" s="144"/>
      <c r="W49" s="148"/>
      <c r="X49" s="132"/>
      <c r="Y49" s="132"/>
      <c r="Z49" s="131"/>
      <c r="AA49" s="132"/>
      <c r="AB49" s="130"/>
      <c r="AC49" s="132"/>
      <c r="AD49" s="132"/>
      <c r="AE49" s="132"/>
      <c r="AF49" s="132"/>
    </row>
    <row r="50" spans="6:32" ht="16.5">
      <c r="F50" s="133"/>
      <c r="G50" s="140"/>
      <c r="H50" s="140"/>
      <c r="I50" s="141"/>
      <c r="J50" s="141"/>
      <c r="K50" s="141"/>
      <c r="L50" s="141"/>
      <c r="M50" s="142"/>
      <c r="N50" s="143"/>
      <c r="O50" s="144"/>
      <c r="P50" s="144"/>
      <c r="Q50" s="145"/>
      <c r="R50" s="145"/>
      <c r="S50" s="145"/>
      <c r="T50" s="146"/>
      <c r="U50" s="147"/>
      <c r="V50" s="144"/>
      <c r="W50" s="148"/>
      <c r="X50" s="132"/>
      <c r="Y50" s="132"/>
      <c r="Z50" s="131"/>
      <c r="AA50" s="132"/>
      <c r="AB50" s="130"/>
      <c r="AC50" s="132"/>
      <c r="AD50" s="132"/>
      <c r="AE50" s="132"/>
      <c r="AF50" s="132"/>
    </row>
    <row r="51" spans="6:32" ht="16.5">
      <c r="F51" s="133"/>
      <c r="G51" s="140"/>
      <c r="H51" s="140"/>
      <c r="I51" s="141"/>
      <c r="J51" s="141"/>
      <c r="K51" s="141"/>
      <c r="L51" s="141"/>
      <c r="M51" s="142"/>
      <c r="N51" s="143"/>
      <c r="O51" s="144"/>
      <c r="P51" s="144"/>
      <c r="Q51" s="145"/>
      <c r="R51" s="145"/>
      <c r="S51" s="145"/>
      <c r="T51" s="146"/>
      <c r="U51" s="147"/>
      <c r="V51" s="144"/>
      <c r="W51" s="148"/>
      <c r="X51" s="132"/>
      <c r="Y51" s="132"/>
      <c r="Z51" s="131"/>
      <c r="AA51" s="132"/>
      <c r="AB51" s="130"/>
      <c r="AC51" s="132"/>
      <c r="AD51" s="132"/>
      <c r="AE51" s="132"/>
      <c r="AF51" s="132"/>
    </row>
    <row r="52" spans="6:32" ht="16.5">
      <c r="F52" s="133"/>
      <c r="G52" s="140"/>
      <c r="H52" s="140"/>
      <c r="I52" s="141"/>
      <c r="J52" s="141"/>
      <c r="K52" s="141"/>
      <c r="L52" s="141"/>
      <c r="M52" s="142"/>
      <c r="N52" s="143"/>
      <c r="O52" s="144"/>
      <c r="P52" s="144"/>
      <c r="Q52" s="145"/>
      <c r="R52" s="145"/>
      <c r="S52" s="145"/>
      <c r="T52" s="146"/>
      <c r="U52" s="147"/>
      <c r="V52" s="144"/>
      <c r="W52" s="148"/>
      <c r="X52" s="132"/>
      <c r="Y52" s="132"/>
      <c r="Z52" s="131"/>
      <c r="AA52" s="132"/>
      <c r="AB52" s="130"/>
      <c r="AC52" s="132"/>
      <c r="AD52" s="132"/>
      <c r="AE52" s="132"/>
      <c r="AF52" s="132"/>
    </row>
    <row r="53" spans="6:32" ht="16.5">
      <c r="F53" s="133"/>
      <c r="G53" s="140"/>
      <c r="H53" s="140"/>
      <c r="I53" s="149"/>
      <c r="J53" s="141"/>
      <c r="K53" s="141"/>
      <c r="L53" s="141"/>
      <c r="M53" s="142"/>
      <c r="N53" s="143"/>
      <c r="O53" s="144"/>
      <c r="P53" s="144"/>
      <c r="Q53" s="145"/>
      <c r="R53" s="145"/>
      <c r="S53" s="145"/>
      <c r="T53" s="146"/>
      <c r="U53" s="147"/>
      <c r="V53" s="144"/>
      <c r="W53" s="148"/>
      <c r="X53" s="132"/>
      <c r="Y53" s="132"/>
      <c r="Z53" s="131"/>
      <c r="AA53" s="132"/>
      <c r="AB53" s="130"/>
      <c r="AC53" s="132"/>
      <c r="AD53" s="132"/>
      <c r="AE53" s="132"/>
      <c r="AF53" s="132"/>
    </row>
    <row r="54" spans="6:32" ht="16.5">
      <c r="F54" s="133"/>
      <c r="G54" s="140"/>
      <c r="H54" s="140"/>
      <c r="I54" s="141"/>
      <c r="J54" s="141"/>
      <c r="K54" s="141"/>
      <c r="L54" s="141"/>
      <c r="M54" s="142"/>
      <c r="N54" s="143"/>
      <c r="O54" s="144"/>
      <c r="P54" s="144"/>
      <c r="Q54" s="145"/>
      <c r="R54" s="145"/>
      <c r="S54" s="145"/>
      <c r="T54" s="146"/>
      <c r="U54" s="147"/>
      <c r="V54" s="144"/>
      <c r="W54" s="148"/>
      <c r="X54" s="132"/>
      <c r="Y54" s="132"/>
      <c r="Z54" s="131"/>
      <c r="AA54" s="132"/>
      <c r="AB54" s="130"/>
      <c r="AC54" s="132"/>
      <c r="AD54" s="132"/>
      <c r="AE54" s="132"/>
      <c r="AF54" s="132"/>
    </row>
    <row r="55" spans="6:32" ht="16.5">
      <c r="F55" s="133"/>
      <c r="G55" s="140"/>
      <c r="H55" s="140"/>
      <c r="I55" s="141"/>
      <c r="J55" s="141"/>
      <c r="K55" s="141"/>
      <c r="L55" s="141"/>
      <c r="M55" s="142"/>
      <c r="N55" s="143"/>
      <c r="O55" s="144"/>
      <c r="P55" s="144"/>
      <c r="Q55" s="145"/>
      <c r="R55" s="145"/>
      <c r="S55" s="145"/>
      <c r="T55" s="146"/>
      <c r="U55" s="147"/>
      <c r="V55" s="144"/>
      <c r="W55" s="148"/>
      <c r="X55" s="132"/>
      <c r="Y55" s="132"/>
      <c r="Z55" s="131"/>
      <c r="AA55" s="132"/>
      <c r="AB55" s="130"/>
      <c r="AC55" s="132"/>
      <c r="AD55" s="132"/>
      <c r="AE55" s="132"/>
      <c r="AF55" s="132"/>
    </row>
    <row r="56" spans="6:32" ht="16.5">
      <c r="F56" s="133"/>
      <c r="G56" s="140"/>
      <c r="H56" s="140"/>
      <c r="I56" s="141"/>
      <c r="J56" s="141"/>
      <c r="K56" s="141"/>
      <c r="L56" s="141"/>
      <c r="M56" s="142"/>
      <c r="N56" s="143"/>
      <c r="O56" s="144"/>
      <c r="P56" s="144"/>
      <c r="Q56" s="145"/>
      <c r="R56" s="145"/>
      <c r="S56" s="145"/>
      <c r="T56" s="146"/>
      <c r="U56" s="147"/>
      <c r="V56" s="144"/>
      <c r="W56" s="148"/>
      <c r="X56" s="132"/>
      <c r="Y56" s="132"/>
      <c r="Z56" s="131"/>
      <c r="AA56" s="132"/>
      <c r="AB56" s="130"/>
      <c r="AC56" s="132"/>
      <c r="AD56" s="132"/>
      <c r="AE56" s="132"/>
      <c r="AF56" s="132"/>
    </row>
    <row r="57" spans="6:32" ht="16.5">
      <c r="F57" s="133"/>
      <c r="G57" s="140"/>
      <c r="H57" s="140"/>
      <c r="I57" s="141"/>
      <c r="J57" s="141"/>
      <c r="K57" s="141"/>
      <c r="L57" s="141"/>
      <c r="M57" s="142"/>
      <c r="N57" s="143"/>
      <c r="O57" s="144"/>
      <c r="P57" s="144"/>
      <c r="Q57" s="145"/>
      <c r="R57" s="145"/>
      <c r="S57" s="145"/>
      <c r="T57" s="146"/>
      <c r="U57" s="147"/>
      <c r="V57" s="144"/>
      <c r="W57" s="148"/>
      <c r="X57" s="132"/>
      <c r="Y57" s="132"/>
      <c r="Z57" s="131"/>
      <c r="AA57" s="132"/>
      <c r="AB57" s="130"/>
      <c r="AC57" s="132"/>
      <c r="AD57" s="132"/>
      <c r="AE57" s="132"/>
      <c r="AF57" s="132"/>
    </row>
    <row r="58" spans="6:32" ht="16.5">
      <c r="F58" s="133"/>
      <c r="G58" s="140"/>
      <c r="H58" s="140"/>
      <c r="I58" s="149"/>
      <c r="J58" s="141"/>
      <c r="K58" s="141"/>
      <c r="L58" s="141"/>
      <c r="M58" s="142"/>
      <c r="N58" s="143"/>
      <c r="O58" s="144"/>
      <c r="P58" s="144"/>
      <c r="Q58" s="145"/>
      <c r="R58" s="145"/>
      <c r="S58" s="145"/>
      <c r="T58" s="146"/>
      <c r="U58" s="147"/>
      <c r="V58" s="144"/>
      <c r="W58" s="148"/>
      <c r="X58" s="132"/>
      <c r="Y58" s="132"/>
      <c r="Z58" s="131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1"/>
      <c r="J59" s="141"/>
      <c r="K59" s="141"/>
      <c r="L59" s="141"/>
      <c r="M59" s="142"/>
      <c r="N59" s="143"/>
      <c r="O59" s="144"/>
      <c r="P59" s="144"/>
      <c r="Q59" s="145"/>
      <c r="R59" s="145"/>
      <c r="S59" s="145"/>
      <c r="T59" s="146"/>
      <c r="U59" s="147"/>
      <c r="V59" s="144"/>
      <c r="W59" s="148"/>
      <c r="X59" s="132"/>
      <c r="Y59" s="132"/>
      <c r="Z59" s="131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41"/>
      <c r="K60" s="141"/>
      <c r="L60" s="141"/>
      <c r="M60" s="142"/>
      <c r="N60" s="143"/>
      <c r="O60" s="144"/>
      <c r="P60" s="144"/>
      <c r="Q60" s="145"/>
      <c r="R60" s="145"/>
      <c r="S60" s="145"/>
      <c r="T60" s="146"/>
      <c r="U60" s="147"/>
      <c r="V60" s="144"/>
      <c r="W60" s="148"/>
      <c r="X60" s="132"/>
      <c r="Y60" s="132"/>
      <c r="Z60" s="131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9"/>
      <c r="J61" s="141"/>
      <c r="K61" s="141"/>
      <c r="L61" s="141"/>
      <c r="M61" s="142"/>
      <c r="N61" s="143"/>
      <c r="O61" s="144"/>
      <c r="P61" s="144"/>
      <c r="Q61" s="145"/>
      <c r="R61" s="145"/>
      <c r="S61" s="145"/>
      <c r="T61" s="146"/>
      <c r="U61" s="147"/>
      <c r="V61" s="144"/>
      <c r="W61" s="148"/>
      <c r="X61" s="132"/>
      <c r="Y61" s="132"/>
      <c r="Z61" s="131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1"/>
      <c r="J62" s="135"/>
      <c r="K62" s="150"/>
      <c r="L62" s="141"/>
      <c r="M62" s="142"/>
      <c r="N62" s="142"/>
      <c r="O62" s="144"/>
      <c r="P62" s="144"/>
      <c r="Q62" s="144"/>
      <c r="R62" s="148"/>
      <c r="S62" s="148"/>
      <c r="T62" s="148"/>
      <c r="U62" s="147"/>
      <c r="V62" s="144"/>
      <c r="W62" s="144"/>
      <c r="X62" s="132"/>
      <c r="Y62" s="132"/>
      <c r="Z62" s="132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35"/>
      <c r="K63" s="150"/>
      <c r="L63" s="141"/>
      <c r="M63" s="142"/>
      <c r="N63" s="142"/>
      <c r="O63" s="144"/>
      <c r="P63" s="144"/>
      <c r="Q63" s="144"/>
      <c r="R63" s="148"/>
      <c r="S63" s="148"/>
      <c r="T63" s="148"/>
      <c r="U63" s="147"/>
      <c r="V63" s="144"/>
      <c r="W63" s="144"/>
      <c r="X63" s="132"/>
      <c r="Y63" s="132"/>
      <c r="Z63" s="132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9"/>
      <c r="J64" s="135"/>
      <c r="K64" s="150"/>
      <c r="L64" s="141"/>
      <c r="M64" s="142"/>
      <c r="N64" s="142"/>
      <c r="O64" s="144"/>
      <c r="P64" s="144"/>
      <c r="Q64" s="144"/>
      <c r="R64" s="148"/>
      <c r="S64" s="148"/>
      <c r="T64" s="148"/>
      <c r="U64" s="147"/>
      <c r="V64" s="144"/>
      <c r="W64" s="144"/>
      <c r="X64" s="132"/>
      <c r="Y64" s="132"/>
      <c r="Z64" s="132"/>
      <c r="AA64" s="132"/>
      <c r="AB64" s="130"/>
      <c r="AC64" s="132"/>
      <c r="AD64" s="132"/>
      <c r="AE64" s="132"/>
      <c r="AF64" s="132"/>
    </row>
    <row r="65" spans="6:32" ht="16.5">
      <c r="F65" s="133"/>
      <c r="G65" s="140"/>
      <c r="H65" s="140"/>
      <c r="I65" s="149"/>
      <c r="J65" s="135"/>
      <c r="K65" s="150"/>
      <c r="L65" s="141"/>
      <c r="M65" s="142"/>
      <c r="N65" s="142"/>
      <c r="O65" s="144"/>
      <c r="P65" s="144"/>
      <c r="Q65" s="144"/>
      <c r="R65" s="148"/>
      <c r="S65" s="144"/>
      <c r="T65" s="148"/>
      <c r="U65" s="147"/>
      <c r="V65" s="144"/>
      <c r="W65" s="144"/>
      <c r="X65" s="132"/>
      <c r="Y65" s="134"/>
      <c r="Z65" s="132"/>
      <c r="AA65" s="132"/>
      <c r="AB65" s="130"/>
      <c r="AC65" s="132"/>
      <c r="AD65" s="132"/>
      <c r="AE65" s="132"/>
      <c r="AF65" s="132"/>
    </row>
    <row r="66" spans="6:32" ht="16.5">
      <c r="F66" s="133"/>
      <c r="G66" s="140"/>
      <c r="H66" s="140"/>
      <c r="I66" s="149"/>
      <c r="J66" s="135"/>
      <c r="K66" s="150"/>
      <c r="L66" s="141"/>
      <c r="M66" s="142"/>
      <c r="N66" s="142"/>
      <c r="O66" s="144"/>
      <c r="P66" s="144"/>
      <c r="Q66" s="144"/>
      <c r="R66" s="148"/>
      <c r="S66" s="144"/>
      <c r="T66" s="148"/>
      <c r="U66" s="147"/>
      <c r="V66" s="144"/>
      <c r="W66" s="144"/>
      <c r="X66" s="132"/>
      <c r="Y66" s="134"/>
      <c r="Z66" s="132"/>
      <c r="AA66" s="132"/>
      <c r="AB66" s="130"/>
      <c r="AC66" s="132"/>
      <c r="AD66" s="132"/>
      <c r="AE66" s="132"/>
      <c r="AF66" s="132"/>
    </row>
    <row r="67" spans="6:32" ht="16.5">
      <c r="F67" s="133"/>
      <c r="G67" s="140"/>
      <c r="H67" s="140"/>
      <c r="I67" s="141"/>
      <c r="J67" s="135"/>
      <c r="K67" s="150"/>
      <c r="L67" s="141"/>
      <c r="M67" s="142"/>
      <c r="N67" s="142"/>
      <c r="O67" s="144"/>
      <c r="P67" s="144"/>
      <c r="Q67" s="144"/>
      <c r="R67" s="148"/>
      <c r="S67" s="144"/>
      <c r="T67" s="148"/>
      <c r="U67" s="147"/>
      <c r="V67" s="144"/>
      <c r="W67" s="144"/>
      <c r="X67" s="132"/>
      <c r="Y67" s="134"/>
      <c r="Z67" s="132"/>
      <c r="AA67" s="132"/>
      <c r="AB67" s="130"/>
      <c r="AC67" s="132"/>
      <c r="AD67" s="132"/>
      <c r="AE67" s="132"/>
      <c r="AF67" s="132"/>
    </row>
    <row r="68" spans="6:32" ht="16.5">
      <c r="F68" s="133"/>
      <c r="G68" s="140"/>
      <c r="H68" s="140"/>
      <c r="I68" s="141"/>
      <c r="J68" s="135"/>
      <c r="K68" s="150"/>
      <c r="L68" s="141"/>
      <c r="M68" s="142"/>
      <c r="N68" s="142"/>
      <c r="O68" s="144"/>
      <c r="P68" s="144"/>
      <c r="Q68" s="144"/>
      <c r="R68" s="148"/>
      <c r="S68" s="144"/>
      <c r="T68" s="148"/>
      <c r="U68" s="147"/>
      <c r="V68" s="144"/>
      <c r="W68" s="144"/>
      <c r="X68" s="132"/>
      <c r="Y68" s="134"/>
      <c r="Z68" s="132"/>
      <c r="AA68" s="132"/>
      <c r="AB68" s="130"/>
      <c r="AC68" s="132"/>
      <c r="AD68" s="132"/>
      <c r="AE68" s="132"/>
      <c r="AF68" s="132"/>
    </row>
    <row r="69" spans="6:32" ht="16.5">
      <c r="F69" s="133"/>
      <c r="G69" s="140"/>
      <c r="H69" s="140"/>
      <c r="I69" s="141"/>
      <c r="J69" s="135"/>
      <c r="K69" s="150"/>
      <c r="L69" s="141"/>
      <c r="M69" s="142"/>
      <c r="N69" s="142"/>
      <c r="O69" s="144"/>
      <c r="P69" s="144"/>
      <c r="Q69" s="144"/>
      <c r="R69" s="148"/>
      <c r="S69" s="144"/>
      <c r="T69" s="148"/>
      <c r="U69" s="147"/>
      <c r="V69" s="144"/>
      <c r="W69" s="144"/>
      <c r="X69" s="132"/>
      <c r="Y69" s="134"/>
      <c r="Z69" s="132"/>
      <c r="AA69" s="132"/>
      <c r="AB69" s="130"/>
      <c r="AC69" s="132"/>
      <c r="AD69" s="132"/>
      <c r="AE69" s="132"/>
      <c r="AF69" s="132"/>
    </row>
    <row r="70" spans="6:32" ht="16.5">
      <c r="F70" s="133"/>
      <c r="G70" s="140"/>
      <c r="H70" s="140"/>
      <c r="I70" s="141"/>
      <c r="J70" s="135"/>
      <c r="K70" s="150"/>
      <c r="L70" s="141"/>
      <c r="M70" s="142"/>
      <c r="N70" s="142"/>
      <c r="O70" s="144"/>
      <c r="P70" s="144"/>
      <c r="Q70" s="144"/>
      <c r="R70" s="148"/>
      <c r="S70" s="144"/>
      <c r="T70" s="148"/>
      <c r="U70" s="147"/>
      <c r="V70" s="144"/>
      <c r="W70" s="144"/>
      <c r="X70" s="132"/>
      <c r="Y70" s="134"/>
      <c r="Z70" s="132"/>
      <c r="AA70" s="132"/>
      <c r="AB70" s="130"/>
      <c r="AC70" s="132"/>
      <c r="AD70" s="132"/>
      <c r="AE70" s="132"/>
      <c r="AF70" s="132"/>
    </row>
    <row r="71" spans="6:32" ht="16.5">
      <c r="F71" s="133"/>
      <c r="G71" s="140"/>
      <c r="H71" s="140"/>
      <c r="I71" s="149"/>
      <c r="J71" s="135"/>
      <c r="K71" s="150"/>
      <c r="L71" s="141"/>
      <c r="M71" s="142"/>
      <c r="N71" s="142"/>
      <c r="O71" s="144"/>
      <c r="P71" s="144"/>
      <c r="Q71" s="144"/>
      <c r="R71" s="148"/>
      <c r="S71" s="144"/>
      <c r="T71" s="148"/>
      <c r="U71" s="147"/>
      <c r="V71" s="144"/>
      <c r="W71" s="144"/>
      <c r="X71" s="132"/>
      <c r="Y71" s="134"/>
      <c r="Z71" s="132"/>
      <c r="AA71" s="132"/>
      <c r="AB71" s="130"/>
      <c r="AC71" s="132"/>
      <c r="AD71" s="132"/>
      <c r="AE71" s="132"/>
      <c r="AF71" s="132"/>
    </row>
    <row r="72" spans="6:32" ht="16.5">
      <c r="F72" s="133"/>
      <c r="G72" s="140"/>
      <c r="H72" s="140"/>
      <c r="I72" s="149"/>
      <c r="J72" s="135"/>
      <c r="K72" s="150"/>
      <c r="L72" s="141"/>
      <c r="M72" s="142"/>
      <c r="N72" s="142"/>
      <c r="O72" s="144"/>
      <c r="P72" s="144"/>
      <c r="Q72" s="144"/>
      <c r="R72" s="148"/>
      <c r="S72" s="144"/>
      <c r="T72" s="148"/>
      <c r="U72" s="147"/>
      <c r="V72" s="144"/>
      <c r="W72" s="144"/>
      <c r="X72" s="132"/>
      <c r="Y72" s="134"/>
      <c r="Z72" s="132"/>
      <c r="AA72" s="132"/>
      <c r="AB72" s="130"/>
      <c r="AC72" s="132"/>
      <c r="AD72" s="132"/>
      <c r="AE72" s="132"/>
      <c r="AF72" s="132"/>
    </row>
    <row r="73" spans="6:32" ht="16.5">
      <c r="F73" s="133"/>
      <c r="G73" s="140"/>
      <c r="H73" s="140"/>
      <c r="I73" s="149"/>
      <c r="J73" s="135"/>
      <c r="K73" s="150"/>
      <c r="L73" s="141"/>
      <c r="M73" s="142"/>
      <c r="N73" s="142"/>
      <c r="O73" s="144"/>
      <c r="P73" s="144"/>
      <c r="Q73" s="144"/>
      <c r="R73" s="148"/>
      <c r="S73" s="144"/>
      <c r="T73" s="148"/>
      <c r="U73" s="147"/>
      <c r="V73" s="144"/>
      <c r="W73" s="144"/>
      <c r="X73" s="132"/>
      <c r="Y73" s="134"/>
      <c r="Z73" s="132"/>
      <c r="AA73" s="132"/>
      <c r="AB73" s="130"/>
      <c r="AC73" s="132"/>
      <c r="AD73" s="132"/>
      <c r="AE73" s="132"/>
      <c r="AF73" s="132"/>
    </row>
    <row r="74" spans="6:32" ht="16.5">
      <c r="F74" s="133"/>
      <c r="G74" s="151"/>
      <c r="H74" s="86"/>
      <c r="I74" s="151"/>
      <c r="J74" s="86"/>
      <c r="K74" s="151"/>
      <c r="L74" s="151"/>
      <c r="M74" s="151"/>
      <c r="N74" s="151"/>
      <c r="O74" s="152"/>
      <c r="P74" s="152"/>
      <c r="Q74" s="151"/>
      <c r="R74" s="151"/>
      <c r="S74" s="151"/>
      <c r="T74" s="151"/>
      <c r="U74" s="152"/>
      <c r="V74" s="152"/>
      <c r="W74" s="151"/>
      <c r="X74" s="87"/>
      <c r="Y74" s="87"/>
      <c r="Z74" s="87"/>
      <c r="AA74" s="87"/>
      <c r="AB74" s="87"/>
      <c r="AC74" s="87"/>
      <c r="AD74" s="87"/>
      <c r="AE74" s="87"/>
      <c r="AF74" s="87"/>
    </row>
    <row r="75" spans="6:32" ht="16.5">
      <c r="F75" s="133"/>
      <c r="G75" s="87"/>
      <c r="H75" s="86"/>
      <c r="I75" s="87"/>
      <c r="J75" s="88"/>
      <c r="K75" s="87"/>
      <c r="L75" s="87"/>
      <c r="M75" s="87"/>
      <c r="N75" s="87"/>
      <c r="O75" s="107"/>
      <c r="P75" s="107"/>
      <c r="Q75" s="87"/>
      <c r="R75" s="87"/>
      <c r="S75" s="87"/>
      <c r="T75" s="87"/>
      <c r="U75" s="107"/>
      <c r="V75" s="107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6:32" ht="16.5">
      <c r="F76" s="136"/>
      <c r="G76" s="234"/>
      <c r="H76" s="234"/>
      <c r="I76" s="234"/>
      <c r="J76" s="137"/>
      <c r="K76" s="234"/>
      <c r="L76" s="234"/>
      <c r="M76" s="234"/>
      <c r="N76" s="234"/>
      <c r="O76" s="234"/>
      <c r="P76" s="138"/>
      <c r="Q76" s="116"/>
      <c r="R76" s="233"/>
      <c r="S76" s="233"/>
      <c r="T76" s="233"/>
      <c r="U76" s="233"/>
      <c r="V76" s="138"/>
      <c r="W76" s="136"/>
      <c r="X76" s="234"/>
      <c r="Y76" s="234"/>
      <c r="Z76" s="234"/>
      <c r="AA76" s="234"/>
      <c r="AB76" s="234"/>
      <c r="AC76" s="136"/>
      <c r="AD76" s="136"/>
      <c r="AE76" s="136"/>
      <c r="AF76" s="136"/>
    </row>
    <row r="77" spans="6:32" ht="16.5">
      <c r="F77" s="87"/>
      <c r="G77" s="238"/>
      <c r="H77" s="238"/>
      <c r="I77" s="238"/>
      <c r="J77" s="139"/>
      <c r="K77" s="238"/>
      <c r="L77" s="238"/>
      <c r="M77" s="238"/>
      <c r="N77" s="238"/>
      <c r="O77" s="238"/>
      <c r="P77" s="107"/>
      <c r="Q77" s="183"/>
      <c r="R77" s="183"/>
      <c r="S77" s="239"/>
      <c r="T77" s="239"/>
      <c r="U77" s="107"/>
      <c r="V77" s="107"/>
      <c r="W77" s="87"/>
      <c r="X77" s="238"/>
      <c r="Y77" s="238"/>
      <c r="Z77" s="238"/>
      <c r="AA77" s="238"/>
      <c r="AB77" s="238"/>
      <c r="AC77" s="87"/>
      <c r="AD77" s="87"/>
      <c r="AE77" s="87"/>
      <c r="AF77" s="87"/>
    </row>
    <row r="78" spans="6:32" ht="16.5">
      <c r="F78" s="87"/>
      <c r="G78" s="87"/>
      <c r="H78" s="86"/>
      <c r="I78" s="87"/>
      <c r="J78" s="88"/>
      <c r="K78" s="87"/>
      <c r="L78" s="87"/>
      <c r="M78" s="87"/>
      <c r="N78" s="87"/>
      <c r="O78" s="107"/>
      <c r="P78" s="107"/>
      <c r="Q78" s="87"/>
      <c r="R78" s="87"/>
      <c r="S78" s="87"/>
      <c r="T78" s="87"/>
      <c r="U78" s="107"/>
      <c r="V78" s="107"/>
      <c r="W78" s="87"/>
      <c r="X78" s="87"/>
      <c r="Y78" s="87"/>
      <c r="Z78" s="87"/>
      <c r="AA78" s="87"/>
      <c r="AB78" s="87"/>
      <c r="AC78" s="87"/>
      <c r="AD78" s="87"/>
      <c r="AE78" s="87"/>
      <c r="AF78" s="87"/>
    </row>
  </sheetData>
  <sheetProtection/>
  <mergeCells count="32">
    <mergeCell ref="H6:I6"/>
    <mergeCell ref="J6:O6"/>
    <mergeCell ref="K36:K37"/>
    <mergeCell ref="L36:L37"/>
    <mergeCell ref="A1:O1"/>
    <mergeCell ref="A6:A7"/>
    <mergeCell ref="B6:B7"/>
    <mergeCell ref="C6:C7"/>
    <mergeCell ref="D6:D7"/>
    <mergeCell ref="E6:E7"/>
    <mergeCell ref="F6:F7"/>
    <mergeCell ref="G6:G7"/>
    <mergeCell ref="R76:U76"/>
    <mergeCell ref="X76:AB76"/>
    <mergeCell ref="P6:U6"/>
    <mergeCell ref="V6:AA6"/>
    <mergeCell ref="F31:T31"/>
    <mergeCell ref="F36:F37"/>
    <mergeCell ref="G36:G37"/>
    <mergeCell ref="H36:H37"/>
    <mergeCell ref="S77:T77"/>
    <mergeCell ref="X77:AB77"/>
    <mergeCell ref="M36:N36"/>
    <mergeCell ref="O36:T36"/>
    <mergeCell ref="U36:Z36"/>
    <mergeCell ref="AA36:AF36"/>
    <mergeCell ref="G76:I76"/>
    <mergeCell ref="K76:O76"/>
    <mergeCell ref="I36:I37"/>
    <mergeCell ref="J36:J37"/>
    <mergeCell ref="G77:I77"/>
    <mergeCell ref="K77:O77"/>
  </mergeCells>
  <hyperlinks>
    <hyperlink ref="H6:I6" r:id="rId1" display="OBRA CAPITALIZABLE   (8)"/>
  </hyperlinks>
  <printOptions horizontalCentered="1"/>
  <pageMargins left="0.2362204724409449" right="0.2362204724409449" top="0.7480314960629921" bottom="0.35433070866141736" header="0" footer="0"/>
  <pageSetup fitToHeight="0" horizontalDpi="600" verticalDpi="600" orientation="landscape" paperSize="9" scale="4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78"/>
  <sheetViews>
    <sheetView showGridLines="0" zoomScale="86" zoomScaleNormal="86" zoomScalePageLayoutView="30" workbookViewId="0" topLeftCell="A1">
      <selection activeCell="A8" sqref="A8:A25"/>
    </sheetView>
  </sheetViews>
  <sheetFormatPr defaultColWidth="11.421875" defaultRowHeight="15"/>
  <cols>
    <col min="1" max="1" width="47.2812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157" t="s">
        <v>24</v>
      </c>
      <c r="B2" s="157" t="s">
        <v>93</v>
      </c>
      <c r="C2" s="158"/>
      <c r="D2" s="136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157" t="s">
        <v>152</v>
      </c>
      <c r="B4" s="136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167" t="s">
        <v>313</v>
      </c>
      <c r="B8" s="166" t="s">
        <v>189</v>
      </c>
      <c r="C8" s="153" t="s">
        <v>314</v>
      </c>
      <c r="D8" s="159" t="s">
        <v>195</v>
      </c>
      <c r="E8" s="159">
        <v>61306</v>
      </c>
      <c r="F8" s="117" t="s">
        <v>392</v>
      </c>
      <c r="G8" s="117">
        <v>36</v>
      </c>
      <c r="H8" s="106"/>
      <c r="I8" s="106" t="s">
        <v>74</v>
      </c>
      <c r="J8" s="101">
        <v>3309921.59</v>
      </c>
      <c r="K8" s="101">
        <v>1679632.59</v>
      </c>
      <c r="M8" s="101">
        <v>1200000</v>
      </c>
      <c r="N8" s="95"/>
      <c r="O8" s="101">
        <v>430289</v>
      </c>
      <c r="P8" s="101">
        <v>3306571.59</v>
      </c>
      <c r="Q8" s="101">
        <v>1677932.62</v>
      </c>
      <c r="S8" s="101">
        <v>1198785.47</v>
      </c>
      <c r="T8" s="95"/>
      <c r="U8" s="101">
        <v>429853.5</v>
      </c>
      <c r="V8" s="155">
        <v>991971.48</v>
      </c>
      <c r="W8" s="155">
        <v>503379.79</v>
      </c>
      <c r="X8" s="193"/>
      <c r="Y8" s="155">
        <v>359635.64</v>
      </c>
      <c r="Z8" s="191"/>
      <c r="AA8" s="155">
        <v>128956.05</v>
      </c>
    </row>
    <row r="9" spans="1:27" ht="68.25" customHeight="1">
      <c r="A9" s="176" t="s">
        <v>315</v>
      </c>
      <c r="B9" s="176" t="s">
        <v>318</v>
      </c>
      <c r="C9" s="176" t="s">
        <v>151</v>
      </c>
      <c r="D9" s="159" t="s">
        <v>195</v>
      </c>
      <c r="E9" s="159">
        <v>61302</v>
      </c>
      <c r="F9" s="211" t="s">
        <v>393</v>
      </c>
      <c r="G9" s="117">
        <v>36</v>
      </c>
      <c r="H9" s="106"/>
      <c r="I9" s="106" t="s">
        <v>74</v>
      </c>
      <c r="J9" s="155">
        <f>ROUND(133633.62,2)</f>
        <v>133633.62</v>
      </c>
      <c r="K9" s="155">
        <f>ROUND(133633.62,2)</f>
        <v>133633.62</v>
      </c>
      <c r="L9" s="205"/>
      <c r="M9" s="189"/>
      <c r="N9" s="186"/>
      <c r="O9" s="204"/>
      <c r="P9" s="155">
        <v>133633.62</v>
      </c>
      <c r="Q9" s="155">
        <v>133633.62</v>
      </c>
      <c r="R9" s="185"/>
      <c r="S9" s="155"/>
      <c r="T9" s="186"/>
      <c r="U9" s="204"/>
      <c r="V9" s="155">
        <v>133633.62</v>
      </c>
      <c r="W9" s="155">
        <v>133633.62</v>
      </c>
      <c r="X9" s="191"/>
      <c r="Y9" s="155"/>
      <c r="Z9" s="191"/>
      <c r="AA9" s="94"/>
    </row>
    <row r="10" spans="1:27" ht="55.5" customHeight="1">
      <c r="A10" s="176" t="s">
        <v>316</v>
      </c>
      <c r="B10" s="176" t="s">
        <v>319</v>
      </c>
      <c r="C10" s="176" t="s">
        <v>151</v>
      </c>
      <c r="D10" s="159" t="s">
        <v>195</v>
      </c>
      <c r="E10" s="159">
        <v>61302</v>
      </c>
      <c r="F10" s="211" t="s">
        <v>394</v>
      </c>
      <c r="G10" s="117">
        <v>36</v>
      </c>
      <c r="H10" s="106"/>
      <c r="I10" s="106" t="s">
        <v>74</v>
      </c>
      <c r="J10" s="155">
        <f>ROUND(431017.82,2)</f>
        <v>431017.82</v>
      </c>
      <c r="K10" s="155">
        <f>ROUND(431017.82,2)</f>
        <v>431017.82</v>
      </c>
      <c r="L10" s="205"/>
      <c r="M10" s="189"/>
      <c r="N10" s="186"/>
      <c r="O10" s="204"/>
      <c r="P10" s="155">
        <v>431017.82</v>
      </c>
      <c r="Q10" s="155">
        <v>431017.82</v>
      </c>
      <c r="R10" s="186"/>
      <c r="S10" s="155"/>
      <c r="T10" s="186"/>
      <c r="U10" s="204"/>
      <c r="V10" s="155">
        <v>431017.82</v>
      </c>
      <c r="W10" s="155">
        <v>431017.82</v>
      </c>
      <c r="X10" s="191"/>
      <c r="Y10" s="155"/>
      <c r="Z10" s="191"/>
      <c r="AA10" s="94"/>
    </row>
    <row r="11" spans="1:27" ht="51.75" customHeight="1">
      <c r="A11" s="176" t="s">
        <v>317</v>
      </c>
      <c r="B11" s="176" t="s">
        <v>189</v>
      </c>
      <c r="C11" s="176" t="s">
        <v>151</v>
      </c>
      <c r="D11" s="159" t="s">
        <v>195</v>
      </c>
      <c r="E11" s="159">
        <v>61302</v>
      </c>
      <c r="F11" s="211" t="s">
        <v>395</v>
      </c>
      <c r="G11" s="117">
        <v>36</v>
      </c>
      <c r="H11" s="106"/>
      <c r="I11" s="106" t="s">
        <v>74</v>
      </c>
      <c r="J11" s="155">
        <f>ROUND(94635.03,2)</f>
        <v>94635.03</v>
      </c>
      <c r="K11" s="155">
        <f>ROUND(94635.03,2)</f>
        <v>94635.03</v>
      </c>
      <c r="L11" s="205"/>
      <c r="M11" s="189"/>
      <c r="N11" s="186"/>
      <c r="O11" s="204"/>
      <c r="P11" s="155">
        <v>94635.03</v>
      </c>
      <c r="Q11" s="155">
        <v>94635.03</v>
      </c>
      <c r="R11" s="186"/>
      <c r="S11" s="155"/>
      <c r="T11" s="186"/>
      <c r="U11" s="204"/>
      <c r="V11" s="155">
        <v>94635.03</v>
      </c>
      <c r="W11" s="155">
        <v>94635.03</v>
      </c>
      <c r="X11" s="191"/>
      <c r="Y11" s="155"/>
      <c r="Z11" s="191"/>
      <c r="AA11" s="94"/>
    </row>
    <row r="12" spans="1:27" ht="67.5" customHeight="1">
      <c r="A12" s="176" t="s">
        <v>320</v>
      </c>
      <c r="B12" s="176" t="s">
        <v>189</v>
      </c>
      <c r="C12" s="176" t="s">
        <v>151</v>
      </c>
      <c r="D12" s="206" t="s">
        <v>195</v>
      </c>
      <c r="E12" s="206">
        <v>61302</v>
      </c>
      <c r="F12" s="211" t="s">
        <v>396</v>
      </c>
      <c r="G12" s="117">
        <v>36</v>
      </c>
      <c r="H12" s="106"/>
      <c r="I12" s="106" t="s">
        <v>74</v>
      </c>
      <c r="J12" s="155">
        <f>ROUND(43445.75,2)</f>
        <v>43445.75</v>
      </c>
      <c r="K12" s="155">
        <f>ROUND(43445.75,2)</f>
        <v>43445.75</v>
      </c>
      <c r="L12" s="205"/>
      <c r="M12" s="155"/>
      <c r="N12" s="186"/>
      <c r="O12" s="204"/>
      <c r="P12" s="155">
        <v>43445.75</v>
      </c>
      <c r="Q12" s="155">
        <v>43445.75</v>
      </c>
      <c r="R12" s="186"/>
      <c r="S12" s="155"/>
      <c r="T12" s="186"/>
      <c r="U12" s="204"/>
      <c r="V12" s="155">
        <v>43445.75</v>
      </c>
      <c r="W12" s="155">
        <v>43445.75</v>
      </c>
      <c r="X12" s="191"/>
      <c r="Y12" s="155"/>
      <c r="Z12" s="191"/>
      <c r="AA12" s="191"/>
    </row>
    <row r="13" spans="1:27" ht="54.75" customHeight="1">
      <c r="A13" s="176" t="s">
        <v>321</v>
      </c>
      <c r="B13" s="176" t="s">
        <v>189</v>
      </c>
      <c r="C13" s="176" t="s">
        <v>151</v>
      </c>
      <c r="D13" s="206" t="s">
        <v>195</v>
      </c>
      <c r="E13" s="206">
        <v>61302</v>
      </c>
      <c r="F13" s="211" t="s">
        <v>397</v>
      </c>
      <c r="G13" s="117">
        <v>36</v>
      </c>
      <c r="H13" s="106"/>
      <c r="I13" s="106" t="s">
        <v>74</v>
      </c>
      <c r="J13" s="155">
        <f>ROUND(38762.32,2)</f>
        <v>38762.32</v>
      </c>
      <c r="K13" s="155">
        <f>ROUND(38762.32,2)</f>
        <v>38762.32</v>
      </c>
      <c r="L13" s="205"/>
      <c r="M13" s="155"/>
      <c r="N13" s="186"/>
      <c r="O13" s="204"/>
      <c r="P13" s="155">
        <v>38762.32</v>
      </c>
      <c r="Q13" s="155">
        <v>38762.32</v>
      </c>
      <c r="R13" s="186"/>
      <c r="S13" s="155"/>
      <c r="T13" s="186"/>
      <c r="U13" s="204"/>
      <c r="V13" s="155">
        <v>38762.32</v>
      </c>
      <c r="W13" s="155">
        <v>38762.32</v>
      </c>
      <c r="X13" s="191"/>
      <c r="Y13" s="155"/>
      <c r="Z13" s="191"/>
      <c r="AA13" s="191"/>
    </row>
    <row r="14" spans="1:27" ht="60" customHeight="1">
      <c r="A14" s="176" t="s">
        <v>322</v>
      </c>
      <c r="B14" s="176" t="s">
        <v>189</v>
      </c>
      <c r="C14" s="176" t="s">
        <v>151</v>
      </c>
      <c r="D14" s="206" t="s">
        <v>195</v>
      </c>
      <c r="E14" s="206">
        <v>61302</v>
      </c>
      <c r="F14" s="211" t="s">
        <v>398</v>
      </c>
      <c r="G14" s="117">
        <v>36</v>
      </c>
      <c r="H14" s="106"/>
      <c r="I14" s="106" t="s">
        <v>74</v>
      </c>
      <c r="J14" s="155">
        <f>ROUND(11110.76,2)</f>
        <v>11110.76</v>
      </c>
      <c r="K14" s="155">
        <f>ROUND(11110.76,2)</f>
        <v>11110.76</v>
      </c>
      <c r="L14" s="205"/>
      <c r="M14" s="186"/>
      <c r="N14" s="186"/>
      <c r="O14" s="204"/>
      <c r="P14" s="155">
        <v>11110.76</v>
      </c>
      <c r="Q14" s="155">
        <v>11110.76</v>
      </c>
      <c r="R14" s="186"/>
      <c r="S14" s="186"/>
      <c r="T14" s="186"/>
      <c r="U14" s="204"/>
      <c r="V14" s="155">
        <v>11110.76</v>
      </c>
      <c r="W14" s="155">
        <v>11110.76</v>
      </c>
      <c r="X14" s="191"/>
      <c r="Y14" s="191"/>
      <c r="Z14" s="191"/>
      <c r="AA14" s="191"/>
    </row>
    <row r="15" spans="1:27" ht="79.5" customHeight="1">
      <c r="A15" s="176" t="s">
        <v>323</v>
      </c>
      <c r="B15" s="176" t="s">
        <v>189</v>
      </c>
      <c r="C15" s="176" t="s">
        <v>151</v>
      </c>
      <c r="D15" s="206" t="s">
        <v>195</v>
      </c>
      <c r="E15" s="206">
        <v>61302</v>
      </c>
      <c r="F15" s="211" t="s">
        <v>399</v>
      </c>
      <c r="G15" s="117">
        <v>36</v>
      </c>
      <c r="H15" s="106"/>
      <c r="I15" s="106" t="s">
        <v>74</v>
      </c>
      <c r="J15" s="155">
        <f>ROUND(240590.38,2)</f>
        <v>240590.38</v>
      </c>
      <c r="K15" s="155">
        <f>ROUND(240590.38,2)</f>
        <v>240590.38</v>
      </c>
      <c r="L15" s="205"/>
      <c r="M15" s="186"/>
      <c r="N15" s="186"/>
      <c r="O15" s="204"/>
      <c r="P15" s="155">
        <v>240590.38</v>
      </c>
      <c r="Q15" s="155">
        <v>240590.38</v>
      </c>
      <c r="R15" s="186"/>
      <c r="S15" s="186"/>
      <c r="T15" s="186"/>
      <c r="U15" s="204"/>
      <c r="V15" s="155">
        <v>240590.38</v>
      </c>
      <c r="W15" s="155">
        <v>240590.38</v>
      </c>
      <c r="X15" s="191"/>
      <c r="Y15" s="191"/>
      <c r="Z15" s="191"/>
      <c r="AA15" s="191"/>
    </row>
    <row r="16" spans="1:27" ht="64.5" customHeight="1">
      <c r="A16" s="176" t="s">
        <v>324</v>
      </c>
      <c r="B16" s="176" t="s">
        <v>189</v>
      </c>
      <c r="C16" s="176" t="s">
        <v>151</v>
      </c>
      <c r="D16" s="206" t="s">
        <v>195</v>
      </c>
      <c r="E16" s="206">
        <v>61302</v>
      </c>
      <c r="F16" s="211" t="s">
        <v>400</v>
      </c>
      <c r="G16" s="117">
        <v>36</v>
      </c>
      <c r="H16" s="106"/>
      <c r="I16" s="106" t="s">
        <v>74</v>
      </c>
      <c r="J16" s="155">
        <f>ROUND(150520.52,2)</f>
        <v>150520.52</v>
      </c>
      <c r="K16" s="155">
        <f>ROUND(150520.52,2)</f>
        <v>150520.52</v>
      </c>
      <c r="L16" s="205"/>
      <c r="M16" s="187"/>
      <c r="N16" s="186"/>
      <c r="O16" s="204"/>
      <c r="P16" s="155">
        <v>150520.52</v>
      </c>
      <c r="Q16" s="155">
        <v>150520.52</v>
      </c>
      <c r="R16" s="186"/>
      <c r="S16" s="187"/>
      <c r="T16" s="186"/>
      <c r="U16" s="204"/>
      <c r="V16" s="155">
        <v>150520.52</v>
      </c>
      <c r="W16" s="155">
        <v>150520.52</v>
      </c>
      <c r="X16" s="191"/>
      <c r="Y16" s="191"/>
      <c r="Z16" s="191"/>
      <c r="AA16" s="191"/>
    </row>
    <row r="17" spans="1:27" ht="67.5" customHeight="1">
      <c r="A17" s="176" t="s">
        <v>325</v>
      </c>
      <c r="B17" s="176" t="s">
        <v>189</v>
      </c>
      <c r="C17" s="176" t="s">
        <v>151</v>
      </c>
      <c r="D17" s="206" t="s">
        <v>195</v>
      </c>
      <c r="E17" s="206">
        <v>61302</v>
      </c>
      <c r="F17" s="211" t="s">
        <v>401</v>
      </c>
      <c r="G17" s="117">
        <v>36</v>
      </c>
      <c r="H17" s="106"/>
      <c r="I17" s="106" t="s">
        <v>74</v>
      </c>
      <c r="J17" s="155">
        <f>ROUND(166402.53,2)</f>
        <v>166402.53</v>
      </c>
      <c r="K17" s="155">
        <f>ROUND(166402.53,2)</f>
        <v>166402.53</v>
      </c>
      <c r="L17" s="205"/>
      <c r="M17" s="187"/>
      <c r="N17" s="186"/>
      <c r="O17" s="204"/>
      <c r="P17" s="155">
        <v>166402.53</v>
      </c>
      <c r="Q17" s="155">
        <v>166402.53</v>
      </c>
      <c r="R17" s="186"/>
      <c r="S17" s="187"/>
      <c r="T17" s="186"/>
      <c r="U17" s="204"/>
      <c r="V17" s="155">
        <v>166402.53</v>
      </c>
      <c r="W17" s="155">
        <v>166402.53</v>
      </c>
      <c r="X17" s="191"/>
      <c r="Y17" s="191"/>
      <c r="Z17" s="191"/>
      <c r="AA17" s="191"/>
    </row>
    <row r="18" spans="1:27" ht="57.75" customHeight="1">
      <c r="A18" s="176" t="s">
        <v>326</v>
      </c>
      <c r="B18" s="176" t="s">
        <v>189</v>
      </c>
      <c r="C18" s="176" t="s">
        <v>151</v>
      </c>
      <c r="D18" s="206" t="s">
        <v>195</v>
      </c>
      <c r="E18" s="206">
        <v>61302</v>
      </c>
      <c r="F18" s="211" t="s">
        <v>402</v>
      </c>
      <c r="G18" s="117">
        <v>36</v>
      </c>
      <c r="H18" s="106"/>
      <c r="I18" s="106" t="s">
        <v>74</v>
      </c>
      <c r="J18" s="155">
        <f>ROUND(166658.96,2)</f>
        <v>166658.96</v>
      </c>
      <c r="K18" s="155">
        <f>ROUND(166658.96,2)</f>
        <v>166658.96</v>
      </c>
      <c r="L18" s="205"/>
      <c r="M18" s="187"/>
      <c r="N18" s="186"/>
      <c r="O18" s="204"/>
      <c r="P18" s="155">
        <v>166658.96</v>
      </c>
      <c r="Q18" s="155">
        <v>166658.96</v>
      </c>
      <c r="R18" s="186"/>
      <c r="S18" s="187"/>
      <c r="T18" s="186"/>
      <c r="U18" s="204"/>
      <c r="V18" s="155">
        <v>166658.96</v>
      </c>
      <c r="W18" s="155">
        <v>166658.96</v>
      </c>
      <c r="X18" s="191"/>
      <c r="Y18" s="191"/>
      <c r="Z18" s="191"/>
      <c r="AA18" s="191"/>
    </row>
    <row r="19" spans="1:27" ht="62.25" customHeight="1">
      <c r="A19" s="176" t="s">
        <v>327</v>
      </c>
      <c r="B19" s="176" t="s">
        <v>189</v>
      </c>
      <c r="C19" s="176" t="s">
        <v>151</v>
      </c>
      <c r="D19" s="206" t="s">
        <v>195</v>
      </c>
      <c r="E19" s="206">
        <v>61302</v>
      </c>
      <c r="F19" s="211" t="s">
        <v>403</v>
      </c>
      <c r="G19" s="117">
        <v>36</v>
      </c>
      <c r="H19" s="106"/>
      <c r="I19" s="106" t="s">
        <v>74</v>
      </c>
      <c r="J19" s="155">
        <f>ROUND(415981.32,2)</f>
        <v>415981.32</v>
      </c>
      <c r="K19" s="155">
        <f>ROUND(415981.32,2)</f>
        <v>415981.32</v>
      </c>
      <c r="L19" s="205"/>
      <c r="M19" s="187"/>
      <c r="N19" s="186"/>
      <c r="O19" s="204"/>
      <c r="P19" s="155">
        <v>415981.32</v>
      </c>
      <c r="Q19" s="155">
        <v>415981.32</v>
      </c>
      <c r="R19" s="186"/>
      <c r="S19" s="187"/>
      <c r="T19" s="186"/>
      <c r="U19" s="204"/>
      <c r="V19" s="155">
        <v>415981.32</v>
      </c>
      <c r="W19" s="155">
        <v>415981.32</v>
      </c>
      <c r="X19" s="191"/>
      <c r="Y19" s="191"/>
      <c r="Z19" s="191"/>
      <c r="AA19" s="191"/>
    </row>
    <row r="20" spans="1:27" ht="69" customHeight="1">
      <c r="A20" s="176" t="s">
        <v>328</v>
      </c>
      <c r="B20" s="176" t="s">
        <v>189</v>
      </c>
      <c r="C20" s="176" t="s">
        <v>151</v>
      </c>
      <c r="D20" s="206" t="s">
        <v>195</v>
      </c>
      <c r="E20" s="206">
        <v>61302</v>
      </c>
      <c r="F20" s="211" t="s">
        <v>404</v>
      </c>
      <c r="G20" s="117">
        <v>36</v>
      </c>
      <c r="H20" s="106"/>
      <c r="I20" s="106" t="s">
        <v>74</v>
      </c>
      <c r="J20" s="155">
        <f>ROUND(43745.8,2)</f>
        <v>43745.8</v>
      </c>
      <c r="K20" s="155">
        <f>ROUND(43745.8,2)</f>
        <v>43745.8</v>
      </c>
      <c r="L20" s="205"/>
      <c r="M20" s="187"/>
      <c r="N20" s="186"/>
      <c r="O20" s="204"/>
      <c r="P20" s="155">
        <v>43745.8</v>
      </c>
      <c r="Q20" s="155">
        <v>43745.8</v>
      </c>
      <c r="R20" s="186"/>
      <c r="S20" s="187"/>
      <c r="T20" s="186"/>
      <c r="U20" s="204"/>
      <c r="V20" s="155">
        <v>43745.8</v>
      </c>
      <c r="W20" s="155">
        <v>43745.8</v>
      </c>
      <c r="X20" s="191"/>
      <c r="Y20" s="191"/>
      <c r="Z20" s="191"/>
      <c r="AA20" s="191"/>
    </row>
    <row r="21" spans="1:27" ht="52.5" customHeight="1">
      <c r="A21" s="176" t="s">
        <v>329</v>
      </c>
      <c r="B21" s="176" t="s">
        <v>189</v>
      </c>
      <c r="C21" s="176" t="s">
        <v>151</v>
      </c>
      <c r="D21" s="206" t="s">
        <v>195</v>
      </c>
      <c r="E21" s="206">
        <v>61302</v>
      </c>
      <c r="F21" s="211" t="s">
        <v>405</v>
      </c>
      <c r="G21" s="117">
        <v>36</v>
      </c>
      <c r="H21" s="106"/>
      <c r="I21" s="106" t="s">
        <v>74</v>
      </c>
      <c r="J21" s="155">
        <f>ROUND(121363.61,2)</f>
        <v>121363.61</v>
      </c>
      <c r="K21" s="155">
        <f>ROUND(121363.61,2)</f>
        <v>121363.61</v>
      </c>
      <c r="L21" s="205"/>
      <c r="M21" s="187"/>
      <c r="N21" s="186"/>
      <c r="O21" s="204"/>
      <c r="P21" s="155">
        <v>121363.61</v>
      </c>
      <c r="Q21" s="155">
        <v>121363.61</v>
      </c>
      <c r="R21" s="186"/>
      <c r="S21" s="187"/>
      <c r="T21" s="186"/>
      <c r="U21" s="204"/>
      <c r="V21" s="155">
        <v>121363.61</v>
      </c>
      <c r="W21" s="155">
        <v>121363.61</v>
      </c>
      <c r="X21" s="191"/>
      <c r="Y21" s="191"/>
      <c r="Z21" s="191"/>
      <c r="AA21" s="191"/>
    </row>
    <row r="22" spans="1:27" ht="66" customHeight="1">
      <c r="A22" s="176" t="s">
        <v>330</v>
      </c>
      <c r="B22" s="176" t="s">
        <v>189</v>
      </c>
      <c r="C22" s="176" t="s">
        <v>151</v>
      </c>
      <c r="D22" s="206" t="s">
        <v>195</v>
      </c>
      <c r="E22" s="206">
        <v>61302</v>
      </c>
      <c r="F22" s="211" t="s">
        <v>406</v>
      </c>
      <c r="G22" s="117">
        <v>36</v>
      </c>
      <c r="H22" s="106"/>
      <c r="I22" s="106" t="s">
        <v>74</v>
      </c>
      <c r="J22" s="155">
        <f>ROUND(119925.02,2)</f>
        <v>119925.02</v>
      </c>
      <c r="K22" s="155">
        <f>ROUND(119925.02,2)</f>
        <v>119925.02</v>
      </c>
      <c r="L22" s="205"/>
      <c r="M22" s="187"/>
      <c r="N22" s="186"/>
      <c r="O22" s="204"/>
      <c r="P22" s="155">
        <v>119925.02</v>
      </c>
      <c r="Q22" s="155">
        <v>119925.02</v>
      </c>
      <c r="R22" s="186"/>
      <c r="S22" s="187"/>
      <c r="T22" s="186"/>
      <c r="U22" s="204"/>
      <c r="V22" s="155">
        <v>119925.02</v>
      </c>
      <c r="W22" s="155">
        <v>119925.02</v>
      </c>
      <c r="X22" s="191"/>
      <c r="Y22" s="191"/>
      <c r="Z22" s="191"/>
      <c r="AA22" s="191"/>
    </row>
    <row r="23" spans="1:27" ht="68.25" customHeight="1">
      <c r="A23" s="176" t="s">
        <v>331</v>
      </c>
      <c r="B23" s="176" t="s">
        <v>334</v>
      </c>
      <c r="C23" s="176" t="s">
        <v>151</v>
      </c>
      <c r="D23" s="206" t="s">
        <v>195</v>
      </c>
      <c r="E23" s="206">
        <v>61302</v>
      </c>
      <c r="F23" s="211" t="s">
        <v>407</v>
      </c>
      <c r="G23" s="117">
        <v>36</v>
      </c>
      <c r="H23" s="106"/>
      <c r="I23" s="106" t="s">
        <v>74</v>
      </c>
      <c r="J23" s="155">
        <f>ROUND(81056.46,2)</f>
        <v>81056.46</v>
      </c>
      <c r="K23" s="155">
        <f>ROUND(81056.46,2)</f>
        <v>81056.46</v>
      </c>
      <c r="L23" s="205"/>
      <c r="M23" s="187"/>
      <c r="N23" s="186"/>
      <c r="O23" s="204"/>
      <c r="P23" s="155">
        <v>81056.46</v>
      </c>
      <c r="Q23" s="155">
        <v>81056.46</v>
      </c>
      <c r="R23" s="186"/>
      <c r="S23" s="187"/>
      <c r="T23" s="186"/>
      <c r="U23" s="204"/>
      <c r="V23" s="155">
        <v>81056.46</v>
      </c>
      <c r="W23" s="155">
        <v>81056.46</v>
      </c>
      <c r="X23" s="191"/>
      <c r="Y23" s="191"/>
      <c r="Z23" s="191"/>
      <c r="AA23" s="191"/>
    </row>
    <row r="24" spans="1:27" ht="52.5" customHeight="1">
      <c r="A24" s="176" t="s">
        <v>332</v>
      </c>
      <c r="B24" s="194" t="s">
        <v>334</v>
      </c>
      <c r="C24" s="176" t="s">
        <v>151</v>
      </c>
      <c r="D24" s="206" t="s">
        <v>195</v>
      </c>
      <c r="E24" s="206">
        <v>61302</v>
      </c>
      <c r="F24" s="211" t="s">
        <v>408</v>
      </c>
      <c r="G24" s="117">
        <v>36</v>
      </c>
      <c r="H24" s="106"/>
      <c r="I24" s="106" t="s">
        <v>74</v>
      </c>
      <c r="J24" s="155">
        <f>ROUND(32743.91,2)</f>
        <v>32743.91</v>
      </c>
      <c r="K24" s="155">
        <f>ROUND(32743.91,2)</f>
        <v>32743.91</v>
      </c>
      <c r="L24" s="205"/>
      <c r="M24" s="187"/>
      <c r="N24" s="186"/>
      <c r="O24" s="204"/>
      <c r="P24" s="155">
        <v>32743.91</v>
      </c>
      <c r="Q24" s="155">
        <v>32743.91</v>
      </c>
      <c r="R24" s="186"/>
      <c r="S24" s="187"/>
      <c r="T24" s="186"/>
      <c r="U24" s="204"/>
      <c r="V24" s="155">
        <v>32743.91</v>
      </c>
      <c r="W24" s="155">
        <v>32743.91</v>
      </c>
      <c r="X24" s="191"/>
      <c r="Y24" s="191"/>
      <c r="Z24" s="191"/>
      <c r="AA24" s="191"/>
    </row>
    <row r="25" spans="1:27" ht="61.5" customHeight="1">
      <c r="A25" s="176" t="s">
        <v>333</v>
      </c>
      <c r="B25" s="203" t="s">
        <v>189</v>
      </c>
      <c r="C25" s="176" t="s">
        <v>151</v>
      </c>
      <c r="D25" s="206" t="s">
        <v>195</v>
      </c>
      <c r="E25" s="206">
        <v>61302</v>
      </c>
      <c r="F25" s="211" t="s">
        <v>409</v>
      </c>
      <c r="G25" s="117">
        <v>36</v>
      </c>
      <c r="H25" s="106"/>
      <c r="I25" s="106" t="s">
        <v>74</v>
      </c>
      <c r="J25" s="155">
        <f>ROUND(59318.84,2)</f>
        <v>59318.84</v>
      </c>
      <c r="K25" s="155">
        <f>ROUND(59318.84,2)</f>
        <v>59318.84</v>
      </c>
      <c r="L25" s="205"/>
      <c r="M25" s="186"/>
      <c r="N25" s="186"/>
      <c r="O25" s="204"/>
      <c r="P25" s="155">
        <v>59318.84</v>
      </c>
      <c r="Q25" s="155">
        <v>59318.84</v>
      </c>
      <c r="R25" s="155"/>
      <c r="S25" s="186"/>
      <c r="T25" s="186"/>
      <c r="U25" s="204"/>
      <c r="V25" s="155">
        <v>59318.84</v>
      </c>
      <c r="W25" s="155">
        <v>59318.84</v>
      </c>
      <c r="X25" s="155"/>
      <c r="Y25" s="191"/>
      <c r="Z25" s="191"/>
      <c r="AA25" s="191"/>
    </row>
    <row r="26" spans="1:27" ht="16.5">
      <c r="A26" s="133"/>
      <c r="B26" s="140"/>
      <c r="C26" s="133"/>
      <c r="D26" s="161"/>
      <c r="E26" s="161"/>
      <c r="F26" s="161"/>
      <c r="G26" s="161"/>
      <c r="H26" s="162"/>
      <c r="I26" s="128"/>
      <c r="J26" s="144"/>
      <c r="K26" s="144"/>
      <c r="L26" s="130"/>
      <c r="M26" s="130"/>
      <c r="N26" s="130"/>
      <c r="O26" s="131"/>
      <c r="P26" s="129"/>
      <c r="Q26" s="144"/>
      <c r="R26" s="132"/>
      <c r="S26" s="132"/>
      <c r="T26" s="132"/>
      <c r="U26" s="131"/>
      <c r="V26" s="144"/>
      <c r="W26" s="130"/>
      <c r="X26" s="132"/>
      <c r="Y26" s="132"/>
      <c r="Z26" s="132"/>
      <c r="AA26" s="132"/>
    </row>
    <row r="31" spans="6:32" ht="23.25"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107"/>
      <c r="V31" s="107"/>
      <c r="W31" s="87"/>
      <c r="X31" s="87"/>
      <c r="Y31" s="87"/>
      <c r="Z31" s="87"/>
      <c r="AA31" s="87"/>
      <c r="AB31" s="87"/>
      <c r="AC31" s="87"/>
      <c r="AD31" s="87"/>
      <c r="AE31" s="87"/>
      <c r="AF31" s="87"/>
    </row>
    <row r="32" spans="6:32" ht="16.5">
      <c r="F32" s="85"/>
      <c r="G32" s="85"/>
      <c r="H32" s="86"/>
      <c r="I32" s="87"/>
      <c r="J32" s="88"/>
      <c r="K32" s="87"/>
      <c r="L32" s="87"/>
      <c r="M32" s="87"/>
      <c r="N32" s="87"/>
      <c r="O32" s="107"/>
      <c r="P32" s="107"/>
      <c r="Q32" s="87"/>
      <c r="R32" s="87"/>
      <c r="S32" s="87"/>
      <c r="T32" s="87"/>
      <c r="U32" s="107"/>
      <c r="V32" s="107"/>
      <c r="W32" s="87"/>
      <c r="X32" s="87"/>
      <c r="Y32" s="87"/>
      <c r="Z32" s="87"/>
      <c r="AA32" s="87"/>
      <c r="AB32" s="87"/>
      <c r="AC32" s="87"/>
      <c r="AD32" s="87"/>
      <c r="AE32" s="87"/>
      <c r="AF32" s="87"/>
    </row>
    <row r="33" spans="6:32" ht="25.5">
      <c r="F33" s="85"/>
      <c r="G33" s="87"/>
      <c r="H33" s="89"/>
      <c r="I33" s="90"/>
      <c r="J33" s="91"/>
      <c r="K33" s="90"/>
      <c r="L33" s="90"/>
      <c r="M33" s="90"/>
      <c r="N33" s="90"/>
      <c r="O33" s="108"/>
      <c r="P33" s="108"/>
      <c r="Q33" s="90"/>
      <c r="R33" s="90"/>
      <c r="S33" s="90"/>
      <c r="T33" s="90"/>
      <c r="U33" s="126"/>
      <c r="V33" s="107"/>
      <c r="W33" s="87"/>
      <c r="X33" s="87"/>
      <c r="Y33" s="87"/>
      <c r="Z33" s="87"/>
      <c r="AA33" s="87"/>
      <c r="AB33" s="87"/>
      <c r="AC33" s="87"/>
      <c r="AD33" s="87"/>
      <c r="AE33" s="87"/>
      <c r="AF33" s="87"/>
    </row>
    <row r="34" spans="6:32" ht="16.5">
      <c r="F34" s="85"/>
      <c r="G34" s="87"/>
      <c r="H34" s="86"/>
      <c r="I34" s="87"/>
      <c r="J34" s="88"/>
      <c r="K34" s="87"/>
      <c r="L34" s="87"/>
      <c r="M34" s="87"/>
      <c r="N34" s="87"/>
      <c r="O34" s="107"/>
      <c r="P34" s="107"/>
      <c r="Q34" s="87"/>
      <c r="R34" s="87"/>
      <c r="S34" s="87"/>
      <c r="T34" s="87"/>
      <c r="U34" s="107"/>
      <c r="V34" s="107"/>
      <c r="W34" s="87"/>
      <c r="X34" s="87"/>
      <c r="Y34" s="87"/>
      <c r="Z34" s="87"/>
      <c r="AA34" s="87"/>
      <c r="AB34" s="87"/>
      <c r="AC34" s="87"/>
      <c r="AD34" s="87"/>
      <c r="AE34" s="87"/>
      <c r="AF34" s="87"/>
    </row>
    <row r="35" spans="6:32" ht="25.5">
      <c r="F35" s="87"/>
      <c r="G35" s="87"/>
      <c r="H35" s="86"/>
      <c r="I35" s="87"/>
      <c r="J35" s="88"/>
      <c r="K35" s="87"/>
      <c r="L35" s="87"/>
      <c r="M35" s="87"/>
      <c r="N35" s="87"/>
      <c r="O35" s="109"/>
      <c r="P35" s="107"/>
      <c r="Q35" s="87"/>
      <c r="R35" s="87"/>
      <c r="S35" s="87"/>
      <c r="T35" s="87"/>
      <c r="U35" s="107"/>
      <c r="V35" s="107"/>
      <c r="W35" s="87"/>
      <c r="X35" s="87"/>
      <c r="Y35" s="87"/>
      <c r="Z35" s="87"/>
      <c r="AA35" s="87"/>
      <c r="AB35" s="87"/>
      <c r="AC35" s="127"/>
      <c r="AD35" s="87"/>
      <c r="AE35" s="87"/>
      <c r="AF35" s="87"/>
    </row>
    <row r="36" spans="6:32" ht="16.5">
      <c r="F36" s="236"/>
      <c r="G36" s="236"/>
      <c r="H36" s="245"/>
      <c r="I36" s="236"/>
      <c r="J36" s="236"/>
      <c r="K36" s="236"/>
      <c r="L36" s="236"/>
      <c r="M36" s="235"/>
      <c r="N36" s="235"/>
      <c r="O36" s="236"/>
      <c r="P36" s="236"/>
      <c r="Q36" s="236"/>
      <c r="R36" s="237"/>
      <c r="S36" s="237"/>
      <c r="T36" s="237"/>
      <c r="U36" s="240"/>
      <c r="V36" s="240"/>
      <c r="W36" s="240"/>
      <c r="X36" s="241"/>
      <c r="Y36" s="241"/>
      <c r="Z36" s="241"/>
      <c r="AA36" s="240"/>
      <c r="AB36" s="240"/>
      <c r="AC36" s="240"/>
      <c r="AD36" s="240"/>
      <c r="AE36" s="240"/>
      <c r="AF36" s="240"/>
    </row>
    <row r="37" spans="6:32" ht="16.5">
      <c r="F37" s="236"/>
      <c r="G37" s="236"/>
      <c r="H37" s="245"/>
      <c r="I37" s="236"/>
      <c r="J37" s="236"/>
      <c r="K37" s="236"/>
      <c r="L37" s="236"/>
      <c r="M37" s="128"/>
      <c r="N37" s="128"/>
      <c r="O37" s="129"/>
      <c r="P37" s="129"/>
      <c r="Q37" s="130"/>
      <c r="R37" s="130"/>
      <c r="S37" s="130"/>
      <c r="T37" s="131"/>
      <c r="U37" s="129"/>
      <c r="V37" s="129"/>
      <c r="W37" s="132"/>
      <c r="X37" s="132"/>
      <c r="Y37" s="132"/>
      <c r="Z37" s="131"/>
      <c r="AA37" s="132"/>
      <c r="AB37" s="130"/>
      <c r="AC37" s="132"/>
      <c r="AD37" s="132"/>
      <c r="AE37" s="132"/>
      <c r="AF37" s="132"/>
    </row>
    <row r="38" spans="6:32" ht="16.5">
      <c r="F38" s="133"/>
      <c r="G38" s="140"/>
      <c r="H38" s="140"/>
      <c r="I38" s="141"/>
      <c r="J38" s="141"/>
      <c r="K38" s="141"/>
      <c r="L38" s="141"/>
      <c r="M38" s="142"/>
      <c r="N38" s="143"/>
      <c r="O38" s="144"/>
      <c r="P38" s="144"/>
      <c r="Q38" s="145"/>
      <c r="R38" s="145"/>
      <c r="S38" s="145"/>
      <c r="T38" s="146"/>
      <c r="U38" s="147"/>
      <c r="V38" s="144"/>
      <c r="W38" s="148"/>
      <c r="X38" s="132"/>
      <c r="Y38" s="132"/>
      <c r="Z38" s="131"/>
      <c r="AA38" s="132"/>
      <c r="AB38" s="130"/>
      <c r="AC38" s="132"/>
      <c r="AD38" s="132"/>
      <c r="AE38" s="132"/>
      <c r="AF38" s="132"/>
    </row>
    <row r="39" spans="6:32" ht="16.5">
      <c r="F39" s="133"/>
      <c r="G39" s="140"/>
      <c r="H39" s="140"/>
      <c r="I39" s="141"/>
      <c r="J39" s="141"/>
      <c r="K39" s="141"/>
      <c r="L39" s="141"/>
      <c r="M39" s="142"/>
      <c r="N39" s="143"/>
      <c r="O39" s="144"/>
      <c r="P39" s="144"/>
      <c r="Q39" s="145"/>
      <c r="R39" s="145"/>
      <c r="S39" s="145"/>
      <c r="T39" s="146"/>
      <c r="U39" s="147"/>
      <c r="V39" s="144"/>
      <c r="W39" s="148"/>
      <c r="X39" s="132"/>
      <c r="Y39" s="132"/>
      <c r="Z39" s="131"/>
      <c r="AA39" s="132"/>
      <c r="AB39" s="130"/>
      <c r="AC39" s="132"/>
      <c r="AD39" s="132"/>
      <c r="AE39" s="132"/>
      <c r="AF39" s="132"/>
    </row>
    <row r="40" spans="6:32" ht="16.5">
      <c r="F40" s="133"/>
      <c r="G40" s="140"/>
      <c r="H40" s="140"/>
      <c r="I40" s="141"/>
      <c r="J40" s="141"/>
      <c r="K40" s="141"/>
      <c r="L40" s="141"/>
      <c r="M40" s="142"/>
      <c r="N40" s="143"/>
      <c r="O40" s="144"/>
      <c r="P40" s="144"/>
      <c r="Q40" s="145"/>
      <c r="R40" s="145"/>
      <c r="S40" s="145"/>
      <c r="T40" s="146"/>
      <c r="U40" s="147"/>
      <c r="V40" s="144"/>
      <c r="W40" s="148"/>
      <c r="X40" s="132"/>
      <c r="Y40" s="132"/>
      <c r="Z40" s="131"/>
      <c r="AA40" s="132"/>
      <c r="AB40" s="130"/>
      <c r="AC40" s="132"/>
      <c r="AD40" s="132"/>
      <c r="AE40" s="132"/>
      <c r="AF40" s="132"/>
    </row>
    <row r="41" spans="6:32" ht="16.5">
      <c r="F41" s="133"/>
      <c r="G41" s="140"/>
      <c r="H41" s="140"/>
      <c r="I41" s="141"/>
      <c r="J41" s="141"/>
      <c r="K41" s="141"/>
      <c r="L41" s="141"/>
      <c r="M41" s="142"/>
      <c r="N41" s="143"/>
      <c r="O41" s="144"/>
      <c r="P41" s="144"/>
      <c r="Q41" s="145"/>
      <c r="R41" s="145"/>
      <c r="S41" s="145"/>
      <c r="T41" s="146"/>
      <c r="U41" s="147"/>
      <c r="V41" s="144"/>
      <c r="W41" s="148"/>
      <c r="X41" s="132"/>
      <c r="Y41" s="132"/>
      <c r="Z41" s="131"/>
      <c r="AA41" s="132"/>
      <c r="AB41" s="130"/>
      <c r="AC41" s="132"/>
      <c r="AD41" s="132"/>
      <c r="AE41" s="132"/>
      <c r="AF41" s="132"/>
    </row>
    <row r="42" spans="6:32" ht="16.5">
      <c r="F42" s="133"/>
      <c r="G42" s="140"/>
      <c r="H42" s="140"/>
      <c r="I42" s="141"/>
      <c r="J42" s="141"/>
      <c r="K42" s="141"/>
      <c r="L42" s="141"/>
      <c r="M42" s="142"/>
      <c r="N42" s="143"/>
      <c r="O42" s="144"/>
      <c r="P42" s="144"/>
      <c r="Q42" s="145"/>
      <c r="R42" s="145"/>
      <c r="S42" s="145"/>
      <c r="T42" s="146"/>
      <c r="U42" s="147"/>
      <c r="V42" s="144"/>
      <c r="W42" s="148"/>
      <c r="X42" s="132"/>
      <c r="Y42" s="132"/>
      <c r="Z42" s="131"/>
      <c r="AA42" s="132"/>
      <c r="AB42" s="130"/>
      <c r="AC42" s="132"/>
      <c r="AD42" s="132"/>
      <c r="AE42" s="132"/>
      <c r="AF42" s="132"/>
    </row>
    <row r="43" spans="6:32" ht="16.5">
      <c r="F43" s="133"/>
      <c r="G43" s="140"/>
      <c r="H43" s="140"/>
      <c r="I43" s="149"/>
      <c r="J43" s="141"/>
      <c r="K43" s="141"/>
      <c r="L43" s="141"/>
      <c r="M43" s="142"/>
      <c r="N43" s="143"/>
      <c r="O43" s="144"/>
      <c r="P43" s="144"/>
      <c r="Q43" s="145"/>
      <c r="R43" s="145"/>
      <c r="S43" s="145"/>
      <c r="T43" s="146"/>
      <c r="U43" s="147"/>
      <c r="V43" s="144"/>
      <c r="W43" s="148"/>
      <c r="X43" s="132"/>
      <c r="Y43" s="132"/>
      <c r="Z43" s="131"/>
      <c r="AA43" s="132"/>
      <c r="AB43" s="130"/>
      <c r="AC43" s="132"/>
      <c r="AD43" s="132"/>
      <c r="AE43" s="132"/>
      <c r="AF43" s="132"/>
    </row>
    <row r="44" spans="6:32" ht="16.5">
      <c r="F44" s="133"/>
      <c r="G44" s="140"/>
      <c r="H44" s="140"/>
      <c r="I44" s="141"/>
      <c r="J44" s="141"/>
      <c r="K44" s="141"/>
      <c r="L44" s="141"/>
      <c r="M44" s="142"/>
      <c r="N44" s="143"/>
      <c r="O44" s="144"/>
      <c r="P44" s="144"/>
      <c r="Q44" s="145"/>
      <c r="R44" s="145"/>
      <c r="S44" s="145"/>
      <c r="T44" s="146"/>
      <c r="U44" s="147"/>
      <c r="V44" s="144"/>
      <c r="W44" s="148"/>
      <c r="X44" s="132"/>
      <c r="Y44" s="132"/>
      <c r="Z44" s="131"/>
      <c r="AA44" s="132"/>
      <c r="AB44" s="130"/>
      <c r="AC44" s="132"/>
      <c r="AD44" s="132"/>
      <c r="AE44" s="132"/>
      <c r="AF44" s="132"/>
    </row>
    <row r="45" spans="6:32" ht="16.5">
      <c r="F45" s="133"/>
      <c r="G45" s="140"/>
      <c r="H45" s="140"/>
      <c r="I45" s="141"/>
      <c r="J45" s="141"/>
      <c r="K45" s="141"/>
      <c r="L45" s="141"/>
      <c r="M45" s="142"/>
      <c r="N45" s="143"/>
      <c r="O45" s="144"/>
      <c r="P45" s="144"/>
      <c r="Q45" s="145"/>
      <c r="R45" s="145"/>
      <c r="S45" s="145"/>
      <c r="T45" s="146"/>
      <c r="U45" s="147"/>
      <c r="V45" s="144"/>
      <c r="W45" s="148"/>
      <c r="X45" s="132"/>
      <c r="Y45" s="132"/>
      <c r="Z45" s="131"/>
      <c r="AA45" s="132"/>
      <c r="AB45" s="130"/>
      <c r="AC45" s="132"/>
      <c r="AD45" s="132"/>
      <c r="AE45" s="132"/>
      <c r="AF45" s="132"/>
    </row>
    <row r="46" spans="6:32" ht="16.5">
      <c r="F46" s="133"/>
      <c r="G46" s="140"/>
      <c r="H46" s="140"/>
      <c r="I46" s="149"/>
      <c r="J46" s="141"/>
      <c r="K46" s="141"/>
      <c r="L46" s="141"/>
      <c r="M46" s="142"/>
      <c r="N46" s="143"/>
      <c r="O46" s="144"/>
      <c r="P46" s="144"/>
      <c r="Q46" s="145"/>
      <c r="R46" s="145"/>
      <c r="S46" s="145"/>
      <c r="T46" s="146"/>
      <c r="U46" s="147"/>
      <c r="V46" s="144"/>
      <c r="W46" s="148"/>
      <c r="X46" s="132"/>
      <c r="Y46" s="132"/>
      <c r="Z46" s="131"/>
      <c r="AA46" s="132"/>
      <c r="AB46" s="130"/>
      <c r="AC46" s="132"/>
      <c r="AD46" s="132"/>
      <c r="AE46" s="132"/>
      <c r="AF46" s="132"/>
    </row>
    <row r="47" spans="6:32" ht="16.5">
      <c r="F47" s="133"/>
      <c r="G47" s="140"/>
      <c r="H47" s="140"/>
      <c r="I47" s="149"/>
      <c r="J47" s="141"/>
      <c r="K47" s="141"/>
      <c r="L47" s="141"/>
      <c r="M47" s="142"/>
      <c r="N47" s="143"/>
      <c r="O47" s="144"/>
      <c r="P47" s="144"/>
      <c r="Q47" s="145"/>
      <c r="R47" s="145"/>
      <c r="S47" s="145"/>
      <c r="T47" s="146"/>
      <c r="U47" s="147"/>
      <c r="V47" s="144"/>
      <c r="W47" s="148"/>
      <c r="X47" s="132"/>
      <c r="Y47" s="132"/>
      <c r="Z47" s="131"/>
      <c r="AA47" s="132"/>
      <c r="AB47" s="130"/>
      <c r="AC47" s="132"/>
      <c r="AD47" s="132"/>
      <c r="AE47" s="132"/>
      <c r="AF47" s="132"/>
    </row>
    <row r="48" spans="6:32" ht="16.5">
      <c r="F48" s="133"/>
      <c r="G48" s="140"/>
      <c r="H48" s="140"/>
      <c r="I48" s="141"/>
      <c r="J48" s="141"/>
      <c r="K48" s="141"/>
      <c r="L48" s="141"/>
      <c r="M48" s="142"/>
      <c r="N48" s="143"/>
      <c r="O48" s="144"/>
      <c r="P48" s="144"/>
      <c r="Q48" s="145"/>
      <c r="R48" s="145"/>
      <c r="S48" s="145"/>
      <c r="T48" s="146"/>
      <c r="U48" s="147"/>
      <c r="V48" s="144"/>
      <c r="W48" s="148"/>
      <c r="X48" s="132"/>
      <c r="Y48" s="132"/>
      <c r="Z48" s="131"/>
      <c r="AA48" s="132"/>
      <c r="AB48" s="130"/>
      <c r="AC48" s="132"/>
      <c r="AD48" s="132"/>
      <c r="AE48" s="132"/>
      <c r="AF48" s="132"/>
    </row>
    <row r="49" spans="6:32" ht="16.5">
      <c r="F49" s="133"/>
      <c r="G49" s="140"/>
      <c r="H49" s="140"/>
      <c r="I49" s="141"/>
      <c r="J49" s="141"/>
      <c r="K49" s="141"/>
      <c r="L49" s="141"/>
      <c r="M49" s="142"/>
      <c r="N49" s="143"/>
      <c r="O49" s="144"/>
      <c r="P49" s="144"/>
      <c r="Q49" s="145"/>
      <c r="R49" s="145"/>
      <c r="S49" s="145"/>
      <c r="T49" s="146"/>
      <c r="U49" s="147"/>
      <c r="V49" s="144"/>
      <c r="W49" s="148"/>
      <c r="X49" s="132"/>
      <c r="Y49" s="132"/>
      <c r="Z49" s="131"/>
      <c r="AA49" s="132"/>
      <c r="AB49" s="130"/>
      <c r="AC49" s="132"/>
      <c r="AD49" s="132"/>
      <c r="AE49" s="132"/>
      <c r="AF49" s="132"/>
    </row>
    <row r="50" spans="6:32" ht="16.5">
      <c r="F50" s="133"/>
      <c r="G50" s="140"/>
      <c r="H50" s="140"/>
      <c r="I50" s="141"/>
      <c r="J50" s="141"/>
      <c r="K50" s="141"/>
      <c r="L50" s="141"/>
      <c r="M50" s="142"/>
      <c r="N50" s="143"/>
      <c r="O50" s="144"/>
      <c r="P50" s="144"/>
      <c r="Q50" s="145"/>
      <c r="R50" s="145"/>
      <c r="S50" s="145"/>
      <c r="T50" s="146"/>
      <c r="U50" s="147"/>
      <c r="V50" s="144"/>
      <c r="W50" s="148"/>
      <c r="X50" s="132"/>
      <c r="Y50" s="132"/>
      <c r="Z50" s="131"/>
      <c r="AA50" s="132"/>
      <c r="AB50" s="130"/>
      <c r="AC50" s="132"/>
      <c r="AD50" s="132"/>
      <c r="AE50" s="132"/>
      <c r="AF50" s="132"/>
    </row>
    <row r="51" spans="6:32" ht="16.5">
      <c r="F51" s="133"/>
      <c r="G51" s="140"/>
      <c r="H51" s="140"/>
      <c r="I51" s="141"/>
      <c r="J51" s="141"/>
      <c r="K51" s="141"/>
      <c r="L51" s="141"/>
      <c r="M51" s="142"/>
      <c r="N51" s="143"/>
      <c r="O51" s="144"/>
      <c r="P51" s="144"/>
      <c r="Q51" s="145"/>
      <c r="R51" s="145"/>
      <c r="S51" s="145"/>
      <c r="T51" s="146"/>
      <c r="U51" s="147"/>
      <c r="V51" s="144"/>
      <c r="W51" s="148"/>
      <c r="X51" s="132"/>
      <c r="Y51" s="132"/>
      <c r="Z51" s="131"/>
      <c r="AA51" s="132"/>
      <c r="AB51" s="130"/>
      <c r="AC51" s="132"/>
      <c r="AD51" s="132"/>
      <c r="AE51" s="132"/>
      <c r="AF51" s="132"/>
    </row>
    <row r="52" spans="6:32" ht="16.5">
      <c r="F52" s="133"/>
      <c r="G52" s="140"/>
      <c r="H52" s="140"/>
      <c r="I52" s="141"/>
      <c r="J52" s="141"/>
      <c r="K52" s="141"/>
      <c r="L52" s="141"/>
      <c r="M52" s="142"/>
      <c r="N52" s="143"/>
      <c r="O52" s="144"/>
      <c r="P52" s="144"/>
      <c r="Q52" s="145"/>
      <c r="R52" s="145"/>
      <c r="S52" s="145"/>
      <c r="T52" s="146"/>
      <c r="U52" s="147"/>
      <c r="V52" s="144"/>
      <c r="W52" s="148"/>
      <c r="X52" s="132"/>
      <c r="Y52" s="132"/>
      <c r="Z52" s="131"/>
      <c r="AA52" s="132"/>
      <c r="AB52" s="130"/>
      <c r="AC52" s="132"/>
      <c r="AD52" s="132"/>
      <c r="AE52" s="132"/>
      <c r="AF52" s="132"/>
    </row>
    <row r="53" spans="6:32" ht="16.5">
      <c r="F53" s="133"/>
      <c r="G53" s="140"/>
      <c r="H53" s="140"/>
      <c r="I53" s="149"/>
      <c r="J53" s="141"/>
      <c r="K53" s="141"/>
      <c r="L53" s="141"/>
      <c r="M53" s="142"/>
      <c r="N53" s="143"/>
      <c r="O53" s="144"/>
      <c r="P53" s="144"/>
      <c r="Q53" s="145"/>
      <c r="R53" s="145"/>
      <c r="S53" s="145"/>
      <c r="T53" s="146"/>
      <c r="U53" s="147"/>
      <c r="V53" s="144"/>
      <c r="W53" s="148"/>
      <c r="X53" s="132"/>
      <c r="Y53" s="132"/>
      <c r="Z53" s="131"/>
      <c r="AA53" s="132"/>
      <c r="AB53" s="130"/>
      <c r="AC53" s="132"/>
      <c r="AD53" s="132"/>
      <c r="AE53" s="132"/>
      <c r="AF53" s="132"/>
    </row>
    <row r="54" spans="6:32" ht="16.5">
      <c r="F54" s="133"/>
      <c r="G54" s="140"/>
      <c r="H54" s="140"/>
      <c r="I54" s="141"/>
      <c r="J54" s="141"/>
      <c r="K54" s="141"/>
      <c r="L54" s="141"/>
      <c r="M54" s="142"/>
      <c r="N54" s="143"/>
      <c r="O54" s="144"/>
      <c r="P54" s="144"/>
      <c r="Q54" s="145"/>
      <c r="R54" s="145"/>
      <c r="S54" s="145"/>
      <c r="T54" s="146"/>
      <c r="U54" s="147"/>
      <c r="V54" s="144"/>
      <c r="W54" s="148"/>
      <c r="X54" s="132"/>
      <c r="Y54" s="132"/>
      <c r="Z54" s="131"/>
      <c r="AA54" s="132"/>
      <c r="AB54" s="130"/>
      <c r="AC54" s="132"/>
      <c r="AD54" s="132"/>
      <c r="AE54" s="132"/>
      <c r="AF54" s="132"/>
    </row>
    <row r="55" spans="6:32" ht="16.5">
      <c r="F55" s="133"/>
      <c r="G55" s="140"/>
      <c r="H55" s="140"/>
      <c r="I55" s="141"/>
      <c r="J55" s="141"/>
      <c r="K55" s="141"/>
      <c r="L55" s="141"/>
      <c r="M55" s="142"/>
      <c r="N55" s="143"/>
      <c r="O55" s="144"/>
      <c r="P55" s="144"/>
      <c r="Q55" s="145"/>
      <c r="R55" s="145"/>
      <c r="S55" s="145"/>
      <c r="T55" s="146"/>
      <c r="U55" s="147"/>
      <c r="V55" s="144"/>
      <c r="W55" s="148"/>
      <c r="X55" s="132"/>
      <c r="Y55" s="132"/>
      <c r="Z55" s="131"/>
      <c r="AA55" s="132"/>
      <c r="AB55" s="130"/>
      <c r="AC55" s="132"/>
      <c r="AD55" s="132"/>
      <c r="AE55" s="132"/>
      <c r="AF55" s="132"/>
    </row>
    <row r="56" spans="6:32" ht="16.5">
      <c r="F56" s="133"/>
      <c r="G56" s="140"/>
      <c r="H56" s="140"/>
      <c r="I56" s="141"/>
      <c r="J56" s="141"/>
      <c r="K56" s="141"/>
      <c r="L56" s="141"/>
      <c r="M56" s="142"/>
      <c r="N56" s="143"/>
      <c r="O56" s="144"/>
      <c r="P56" s="144"/>
      <c r="Q56" s="145"/>
      <c r="R56" s="145"/>
      <c r="S56" s="145"/>
      <c r="T56" s="146"/>
      <c r="U56" s="147"/>
      <c r="V56" s="144"/>
      <c r="W56" s="148"/>
      <c r="X56" s="132"/>
      <c r="Y56" s="132"/>
      <c r="Z56" s="131"/>
      <c r="AA56" s="132"/>
      <c r="AB56" s="130"/>
      <c r="AC56" s="132"/>
      <c r="AD56" s="132"/>
      <c r="AE56" s="132"/>
      <c r="AF56" s="132"/>
    </row>
    <row r="57" spans="6:32" ht="16.5">
      <c r="F57" s="133"/>
      <c r="G57" s="140"/>
      <c r="H57" s="140"/>
      <c r="I57" s="141"/>
      <c r="J57" s="141"/>
      <c r="K57" s="141"/>
      <c r="L57" s="141"/>
      <c r="M57" s="142"/>
      <c r="N57" s="143"/>
      <c r="O57" s="144"/>
      <c r="P57" s="144"/>
      <c r="Q57" s="145"/>
      <c r="R57" s="145"/>
      <c r="S57" s="145"/>
      <c r="T57" s="146"/>
      <c r="U57" s="147"/>
      <c r="V57" s="144"/>
      <c r="W57" s="148"/>
      <c r="X57" s="132"/>
      <c r="Y57" s="132"/>
      <c r="Z57" s="131"/>
      <c r="AA57" s="132"/>
      <c r="AB57" s="130"/>
      <c r="AC57" s="132"/>
      <c r="AD57" s="132"/>
      <c r="AE57" s="132"/>
      <c r="AF57" s="132"/>
    </row>
    <row r="58" spans="6:32" ht="16.5">
      <c r="F58" s="133"/>
      <c r="G58" s="140"/>
      <c r="H58" s="140"/>
      <c r="I58" s="149"/>
      <c r="J58" s="141"/>
      <c r="K58" s="141"/>
      <c r="L58" s="141"/>
      <c r="M58" s="142"/>
      <c r="N58" s="143"/>
      <c r="O58" s="144"/>
      <c r="P58" s="144"/>
      <c r="Q58" s="145"/>
      <c r="R58" s="145"/>
      <c r="S58" s="145"/>
      <c r="T58" s="146"/>
      <c r="U58" s="147"/>
      <c r="V58" s="144"/>
      <c r="W58" s="148"/>
      <c r="X58" s="132"/>
      <c r="Y58" s="132"/>
      <c r="Z58" s="131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1"/>
      <c r="J59" s="141"/>
      <c r="K59" s="141"/>
      <c r="L59" s="141"/>
      <c r="M59" s="142"/>
      <c r="N59" s="143"/>
      <c r="O59" s="144"/>
      <c r="P59" s="144"/>
      <c r="Q59" s="145"/>
      <c r="R59" s="145"/>
      <c r="S59" s="145"/>
      <c r="T59" s="146"/>
      <c r="U59" s="147"/>
      <c r="V59" s="144"/>
      <c r="W59" s="148"/>
      <c r="X59" s="132"/>
      <c r="Y59" s="132"/>
      <c r="Z59" s="131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41"/>
      <c r="K60" s="141"/>
      <c r="L60" s="141"/>
      <c r="M60" s="142"/>
      <c r="N60" s="143"/>
      <c r="O60" s="144"/>
      <c r="P60" s="144"/>
      <c r="Q60" s="145"/>
      <c r="R60" s="145"/>
      <c r="S60" s="145"/>
      <c r="T60" s="146"/>
      <c r="U60" s="147"/>
      <c r="V60" s="144"/>
      <c r="W60" s="148"/>
      <c r="X60" s="132"/>
      <c r="Y60" s="132"/>
      <c r="Z60" s="131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9"/>
      <c r="J61" s="141"/>
      <c r="K61" s="141"/>
      <c r="L61" s="141"/>
      <c r="M61" s="142"/>
      <c r="N61" s="143"/>
      <c r="O61" s="144"/>
      <c r="P61" s="144"/>
      <c r="Q61" s="145"/>
      <c r="R61" s="145"/>
      <c r="S61" s="145"/>
      <c r="T61" s="146"/>
      <c r="U61" s="147"/>
      <c r="V61" s="144"/>
      <c r="W61" s="148"/>
      <c r="X61" s="132"/>
      <c r="Y61" s="132"/>
      <c r="Z61" s="131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1"/>
      <c r="J62" s="135"/>
      <c r="K62" s="150"/>
      <c r="L62" s="141"/>
      <c r="M62" s="142"/>
      <c r="N62" s="142"/>
      <c r="O62" s="144"/>
      <c r="P62" s="144"/>
      <c r="Q62" s="144"/>
      <c r="R62" s="148"/>
      <c r="S62" s="148"/>
      <c r="T62" s="148"/>
      <c r="U62" s="147"/>
      <c r="V62" s="144"/>
      <c r="W62" s="144"/>
      <c r="X62" s="132"/>
      <c r="Y62" s="132"/>
      <c r="Z62" s="132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35"/>
      <c r="K63" s="150"/>
      <c r="L63" s="141"/>
      <c r="M63" s="142"/>
      <c r="N63" s="142"/>
      <c r="O63" s="144"/>
      <c r="P63" s="144"/>
      <c r="Q63" s="144"/>
      <c r="R63" s="148"/>
      <c r="S63" s="148"/>
      <c r="T63" s="148"/>
      <c r="U63" s="147"/>
      <c r="V63" s="144"/>
      <c r="W63" s="144"/>
      <c r="X63" s="132"/>
      <c r="Y63" s="132"/>
      <c r="Z63" s="132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9"/>
      <c r="J64" s="135"/>
      <c r="K64" s="150"/>
      <c r="L64" s="141"/>
      <c r="M64" s="142"/>
      <c r="N64" s="142"/>
      <c r="O64" s="144"/>
      <c r="P64" s="144"/>
      <c r="Q64" s="144"/>
      <c r="R64" s="148"/>
      <c r="S64" s="148"/>
      <c r="T64" s="148"/>
      <c r="U64" s="147"/>
      <c r="V64" s="144"/>
      <c r="W64" s="144"/>
      <c r="X64" s="132"/>
      <c r="Y64" s="132"/>
      <c r="Z64" s="132"/>
      <c r="AA64" s="132"/>
      <c r="AB64" s="130"/>
      <c r="AC64" s="132"/>
      <c r="AD64" s="132"/>
      <c r="AE64" s="132"/>
      <c r="AF64" s="132"/>
    </row>
    <row r="65" spans="6:32" ht="16.5">
      <c r="F65" s="133"/>
      <c r="G65" s="140"/>
      <c r="H65" s="140"/>
      <c r="I65" s="149"/>
      <c r="J65" s="135"/>
      <c r="K65" s="150"/>
      <c r="L65" s="141"/>
      <c r="M65" s="142"/>
      <c r="N65" s="142"/>
      <c r="O65" s="144"/>
      <c r="P65" s="144"/>
      <c r="Q65" s="144"/>
      <c r="R65" s="148"/>
      <c r="S65" s="144"/>
      <c r="T65" s="148"/>
      <c r="U65" s="147"/>
      <c r="V65" s="144"/>
      <c r="W65" s="144"/>
      <c r="X65" s="132"/>
      <c r="Y65" s="134"/>
      <c r="Z65" s="132"/>
      <c r="AA65" s="132"/>
      <c r="AB65" s="130"/>
      <c r="AC65" s="132"/>
      <c r="AD65" s="132"/>
      <c r="AE65" s="132"/>
      <c r="AF65" s="132"/>
    </row>
    <row r="66" spans="6:32" ht="16.5">
      <c r="F66" s="133"/>
      <c r="G66" s="140"/>
      <c r="H66" s="140"/>
      <c r="I66" s="149"/>
      <c r="J66" s="135"/>
      <c r="K66" s="150"/>
      <c r="L66" s="141"/>
      <c r="M66" s="142"/>
      <c r="N66" s="142"/>
      <c r="O66" s="144"/>
      <c r="P66" s="144"/>
      <c r="Q66" s="144"/>
      <c r="R66" s="148"/>
      <c r="S66" s="144"/>
      <c r="T66" s="148"/>
      <c r="U66" s="147"/>
      <c r="V66" s="144"/>
      <c r="W66" s="144"/>
      <c r="X66" s="132"/>
      <c r="Y66" s="134"/>
      <c r="Z66" s="132"/>
      <c r="AA66" s="132"/>
      <c r="AB66" s="130"/>
      <c r="AC66" s="132"/>
      <c r="AD66" s="132"/>
      <c r="AE66" s="132"/>
      <c r="AF66" s="132"/>
    </row>
    <row r="67" spans="6:32" ht="16.5">
      <c r="F67" s="133"/>
      <c r="G67" s="140"/>
      <c r="H67" s="140"/>
      <c r="I67" s="141"/>
      <c r="J67" s="135"/>
      <c r="K67" s="150"/>
      <c r="L67" s="141"/>
      <c r="M67" s="142"/>
      <c r="N67" s="142"/>
      <c r="O67" s="144"/>
      <c r="P67" s="144"/>
      <c r="Q67" s="144"/>
      <c r="R67" s="148"/>
      <c r="S67" s="144"/>
      <c r="T67" s="148"/>
      <c r="U67" s="147"/>
      <c r="V67" s="144"/>
      <c r="W67" s="144"/>
      <c r="X67" s="132"/>
      <c r="Y67" s="134"/>
      <c r="Z67" s="132"/>
      <c r="AA67" s="132"/>
      <c r="AB67" s="130"/>
      <c r="AC67" s="132"/>
      <c r="AD67" s="132"/>
      <c r="AE67" s="132"/>
      <c r="AF67" s="132"/>
    </row>
    <row r="68" spans="6:32" ht="16.5">
      <c r="F68" s="133"/>
      <c r="G68" s="140"/>
      <c r="H68" s="140"/>
      <c r="I68" s="141"/>
      <c r="J68" s="135"/>
      <c r="K68" s="150"/>
      <c r="L68" s="141"/>
      <c r="M68" s="142"/>
      <c r="N68" s="142"/>
      <c r="O68" s="144"/>
      <c r="P68" s="144"/>
      <c r="Q68" s="144"/>
      <c r="R68" s="148"/>
      <c r="S68" s="144"/>
      <c r="T68" s="148"/>
      <c r="U68" s="147"/>
      <c r="V68" s="144"/>
      <c r="W68" s="144"/>
      <c r="X68" s="132"/>
      <c r="Y68" s="134"/>
      <c r="Z68" s="132"/>
      <c r="AA68" s="132"/>
      <c r="AB68" s="130"/>
      <c r="AC68" s="132"/>
      <c r="AD68" s="132"/>
      <c r="AE68" s="132"/>
      <c r="AF68" s="132"/>
    </row>
    <row r="69" spans="6:32" ht="16.5">
      <c r="F69" s="133"/>
      <c r="G69" s="140"/>
      <c r="H69" s="140"/>
      <c r="I69" s="141"/>
      <c r="J69" s="135"/>
      <c r="K69" s="150"/>
      <c r="L69" s="141"/>
      <c r="M69" s="142"/>
      <c r="N69" s="142"/>
      <c r="O69" s="144"/>
      <c r="P69" s="144"/>
      <c r="Q69" s="144"/>
      <c r="R69" s="148"/>
      <c r="S69" s="144"/>
      <c r="T69" s="148"/>
      <c r="U69" s="147"/>
      <c r="V69" s="144"/>
      <c r="W69" s="144"/>
      <c r="X69" s="132"/>
      <c r="Y69" s="134"/>
      <c r="Z69" s="132"/>
      <c r="AA69" s="132"/>
      <c r="AB69" s="130"/>
      <c r="AC69" s="132"/>
      <c r="AD69" s="132"/>
      <c r="AE69" s="132"/>
      <c r="AF69" s="132"/>
    </row>
    <row r="70" spans="6:32" ht="16.5">
      <c r="F70" s="133"/>
      <c r="G70" s="140"/>
      <c r="H70" s="140"/>
      <c r="I70" s="141"/>
      <c r="J70" s="135"/>
      <c r="K70" s="150"/>
      <c r="L70" s="141"/>
      <c r="M70" s="142"/>
      <c r="N70" s="142"/>
      <c r="O70" s="144"/>
      <c r="P70" s="144"/>
      <c r="Q70" s="144"/>
      <c r="R70" s="148"/>
      <c r="S70" s="144"/>
      <c r="T70" s="148"/>
      <c r="U70" s="147"/>
      <c r="V70" s="144"/>
      <c r="W70" s="144"/>
      <c r="X70" s="132"/>
      <c r="Y70" s="134"/>
      <c r="Z70" s="132"/>
      <c r="AA70" s="132"/>
      <c r="AB70" s="130"/>
      <c r="AC70" s="132"/>
      <c r="AD70" s="132"/>
      <c r="AE70" s="132"/>
      <c r="AF70" s="132"/>
    </row>
    <row r="71" spans="6:32" ht="16.5">
      <c r="F71" s="133"/>
      <c r="G71" s="140"/>
      <c r="H71" s="140"/>
      <c r="I71" s="149"/>
      <c r="J71" s="135"/>
      <c r="K71" s="150"/>
      <c r="L71" s="141"/>
      <c r="M71" s="142"/>
      <c r="N71" s="142"/>
      <c r="O71" s="144"/>
      <c r="P71" s="144"/>
      <c r="Q71" s="144"/>
      <c r="R71" s="148"/>
      <c r="S71" s="144"/>
      <c r="T71" s="148"/>
      <c r="U71" s="147"/>
      <c r="V71" s="144"/>
      <c r="W71" s="144"/>
      <c r="X71" s="132"/>
      <c r="Y71" s="134"/>
      <c r="Z71" s="132"/>
      <c r="AA71" s="132"/>
      <c r="AB71" s="130"/>
      <c r="AC71" s="132"/>
      <c r="AD71" s="132"/>
      <c r="AE71" s="132"/>
      <c r="AF71" s="132"/>
    </row>
    <row r="72" spans="6:32" ht="16.5">
      <c r="F72" s="133"/>
      <c r="G72" s="140"/>
      <c r="H72" s="140"/>
      <c r="I72" s="149"/>
      <c r="J72" s="135"/>
      <c r="K72" s="150"/>
      <c r="L72" s="141"/>
      <c r="M72" s="142"/>
      <c r="N72" s="142"/>
      <c r="O72" s="144"/>
      <c r="P72" s="144"/>
      <c r="Q72" s="144"/>
      <c r="R72" s="148"/>
      <c r="S72" s="144"/>
      <c r="T72" s="148"/>
      <c r="U72" s="147"/>
      <c r="V72" s="144"/>
      <c r="W72" s="144"/>
      <c r="X72" s="132"/>
      <c r="Y72" s="134"/>
      <c r="Z72" s="132"/>
      <c r="AA72" s="132"/>
      <c r="AB72" s="130"/>
      <c r="AC72" s="132"/>
      <c r="AD72" s="132"/>
      <c r="AE72" s="132"/>
      <c r="AF72" s="132"/>
    </row>
    <row r="73" spans="6:32" ht="16.5">
      <c r="F73" s="133"/>
      <c r="G73" s="140"/>
      <c r="H73" s="140"/>
      <c r="I73" s="149"/>
      <c r="J73" s="135"/>
      <c r="K73" s="150"/>
      <c r="L73" s="141"/>
      <c r="M73" s="142"/>
      <c r="N73" s="142"/>
      <c r="O73" s="144"/>
      <c r="P73" s="144"/>
      <c r="Q73" s="144"/>
      <c r="R73" s="148"/>
      <c r="S73" s="144"/>
      <c r="T73" s="148"/>
      <c r="U73" s="147"/>
      <c r="V73" s="144"/>
      <c r="W73" s="144"/>
      <c r="X73" s="132"/>
      <c r="Y73" s="134"/>
      <c r="Z73" s="132"/>
      <c r="AA73" s="132"/>
      <c r="AB73" s="130"/>
      <c r="AC73" s="132"/>
      <c r="AD73" s="132"/>
      <c r="AE73" s="132"/>
      <c r="AF73" s="132"/>
    </row>
    <row r="74" spans="6:32" ht="16.5">
      <c r="F74" s="133"/>
      <c r="G74" s="151"/>
      <c r="H74" s="86"/>
      <c r="I74" s="151"/>
      <c r="J74" s="86"/>
      <c r="K74" s="151"/>
      <c r="L74" s="151"/>
      <c r="M74" s="151"/>
      <c r="N74" s="151"/>
      <c r="O74" s="152"/>
      <c r="P74" s="152"/>
      <c r="Q74" s="151"/>
      <c r="R74" s="151"/>
      <c r="S74" s="151"/>
      <c r="T74" s="151"/>
      <c r="U74" s="152"/>
      <c r="V74" s="152"/>
      <c r="W74" s="151"/>
      <c r="X74" s="87"/>
      <c r="Y74" s="87"/>
      <c r="Z74" s="87"/>
      <c r="AA74" s="87"/>
      <c r="AB74" s="87"/>
      <c r="AC74" s="87"/>
      <c r="AD74" s="87"/>
      <c r="AE74" s="87"/>
      <c r="AF74" s="87"/>
    </row>
    <row r="75" spans="6:32" ht="16.5">
      <c r="F75" s="133"/>
      <c r="G75" s="87"/>
      <c r="H75" s="86"/>
      <c r="I75" s="87"/>
      <c r="J75" s="88"/>
      <c r="K75" s="87"/>
      <c r="L75" s="87"/>
      <c r="M75" s="87"/>
      <c r="N75" s="87"/>
      <c r="O75" s="107"/>
      <c r="P75" s="107"/>
      <c r="Q75" s="87"/>
      <c r="R75" s="87"/>
      <c r="S75" s="87"/>
      <c r="T75" s="87"/>
      <c r="U75" s="107"/>
      <c r="V75" s="107"/>
      <c r="W75" s="87"/>
      <c r="X75" s="87"/>
      <c r="Y75" s="87"/>
      <c r="Z75" s="87"/>
      <c r="AA75" s="87"/>
      <c r="AB75" s="87"/>
      <c r="AC75" s="87"/>
      <c r="AD75" s="87"/>
      <c r="AE75" s="87"/>
      <c r="AF75" s="87"/>
    </row>
    <row r="76" spans="6:32" ht="16.5">
      <c r="F76" s="136"/>
      <c r="G76" s="234"/>
      <c r="H76" s="234"/>
      <c r="I76" s="234"/>
      <c r="J76" s="137"/>
      <c r="K76" s="234"/>
      <c r="L76" s="234"/>
      <c r="M76" s="234"/>
      <c r="N76" s="234"/>
      <c r="O76" s="234"/>
      <c r="P76" s="138"/>
      <c r="Q76" s="116"/>
      <c r="R76" s="233"/>
      <c r="S76" s="233"/>
      <c r="T76" s="233"/>
      <c r="U76" s="233"/>
      <c r="V76" s="138"/>
      <c r="W76" s="136"/>
      <c r="X76" s="234"/>
      <c r="Y76" s="234"/>
      <c r="Z76" s="234"/>
      <c r="AA76" s="234"/>
      <c r="AB76" s="234"/>
      <c r="AC76" s="136"/>
      <c r="AD76" s="136"/>
      <c r="AE76" s="136"/>
      <c r="AF76" s="136"/>
    </row>
    <row r="77" spans="6:32" ht="16.5">
      <c r="F77" s="87"/>
      <c r="G77" s="238"/>
      <c r="H77" s="238"/>
      <c r="I77" s="238"/>
      <c r="J77" s="139"/>
      <c r="K77" s="238"/>
      <c r="L77" s="238"/>
      <c r="M77" s="238"/>
      <c r="N77" s="238"/>
      <c r="O77" s="238"/>
      <c r="P77" s="107"/>
      <c r="Q77" s="183"/>
      <c r="R77" s="183"/>
      <c r="S77" s="239"/>
      <c r="T77" s="239"/>
      <c r="U77" s="107"/>
      <c r="V77" s="107"/>
      <c r="W77" s="87"/>
      <c r="X77" s="238"/>
      <c r="Y77" s="238"/>
      <c r="Z77" s="238"/>
      <c r="AA77" s="238"/>
      <c r="AB77" s="238"/>
      <c r="AC77" s="87"/>
      <c r="AD77" s="87"/>
      <c r="AE77" s="87"/>
      <c r="AF77" s="87"/>
    </row>
    <row r="78" spans="6:32" ht="16.5">
      <c r="F78" s="87"/>
      <c r="G78" s="87"/>
      <c r="H78" s="86"/>
      <c r="I78" s="87"/>
      <c r="J78" s="88"/>
      <c r="K78" s="87"/>
      <c r="L78" s="87"/>
      <c r="M78" s="87"/>
      <c r="N78" s="87"/>
      <c r="O78" s="107"/>
      <c r="P78" s="107"/>
      <c r="Q78" s="87"/>
      <c r="R78" s="87"/>
      <c r="S78" s="87"/>
      <c r="T78" s="87"/>
      <c r="U78" s="107"/>
      <c r="V78" s="107"/>
      <c r="W78" s="87"/>
      <c r="X78" s="87"/>
      <c r="Y78" s="87"/>
      <c r="Z78" s="87"/>
      <c r="AA78" s="87"/>
      <c r="AB78" s="87"/>
      <c r="AC78" s="87"/>
      <c r="AD78" s="87"/>
      <c r="AE78" s="87"/>
      <c r="AF78" s="87"/>
    </row>
  </sheetData>
  <sheetProtection/>
  <mergeCells count="32">
    <mergeCell ref="H6:I6"/>
    <mergeCell ref="J6:O6"/>
    <mergeCell ref="K36:K37"/>
    <mergeCell ref="L36:L37"/>
    <mergeCell ref="A1:O1"/>
    <mergeCell ref="A6:A7"/>
    <mergeCell ref="B6:B7"/>
    <mergeCell ref="C6:C7"/>
    <mergeCell ref="D6:D7"/>
    <mergeCell ref="E6:E7"/>
    <mergeCell ref="F6:F7"/>
    <mergeCell ref="G6:G7"/>
    <mergeCell ref="R76:U76"/>
    <mergeCell ref="X76:AB76"/>
    <mergeCell ref="P6:U6"/>
    <mergeCell ref="V6:AA6"/>
    <mergeCell ref="F31:T31"/>
    <mergeCell ref="F36:F37"/>
    <mergeCell ref="G36:G37"/>
    <mergeCell ref="H36:H37"/>
    <mergeCell ref="S77:T77"/>
    <mergeCell ref="X77:AB77"/>
    <mergeCell ref="M36:N36"/>
    <mergeCell ref="O36:T36"/>
    <mergeCell ref="U36:Z36"/>
    <mergeCell ref="AA36:AF36"/>
    <mergeCell ref="G76:I76"/>
    <mergeCell ref="K76:O76"/>
    <mergeCell ref="I36:I37"/>
    <mergeCell ref="J36:J37"/>
    <mergeCell ref="G77:I77"/>
    <mergeCell ref="K77:O77"/>
  </mergeCells>
  <hyperlinks>
    <hyperlink ref="H6:I6" r:id="rId1" display="OBRA CAPITALIZABLE   (8)"/>
  </hyperlinks>
  <printOptions horizontalCentered="1"/>
  <pageMargins left="0.2362204724409449" right="0.2362204724409449" top="0.7480314960629921" bottom="0.35433070866141736" header="0" footer="0"/>
  <pageSetup fitToHeight="0" horizontalDpi="600" verticalDpi="600" orientation="landscape" paperSize="9" scale="4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1"/>
  <sheetViews>
    <sheetView showGridLines="0" tabSelected="1" zoomScale="86" zoomScaleNormal="86" zoomScalePageLayoutView="30" workbookViewId="0" topLeftCell="A1">
      <selection activeCell="K11" sqref="K11"/>
    </sheetView>
  </sheetViews>
  <sheetFormatPr defaultColWidth="11.421875" defaultRowHeight="15"/>
  <cols>
    <col min="1" max="1" width="47.2812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157" t="s">
        <v>24</v>
      </c>
      <c r="B2" s="157" t="s">
        <v>93</v>
      </c>
      <c r="C2" s="158"/>
      <c r="D2" s="136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157" t="s">
        <v>152</v>
      </c>
      <c r="B4" s="136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221" t="s">
        <v>335</v>
      </c>
      <c r="B8" s="176" t="s">
        <v>189</v>
      </c>
      <c r="C8" s="176" t="s">
        <v>151</v>
      </c>
      <c r="D8" s="206" t="s">
        <v>195</v>
      </c>
      <c r="E8" s="206">
        <v>61302</v>
      </c>
      <c r="F8" s="211" t="s">
        <v>410</v>
      </c>
      <c r="G8" s="117">
        <v>36</v>
      </c>
      <c r="H8" s="106"/>
      <c r="I8" s="106" t="s">
        <v>74</v>
      </c>
      <c r="J8" s="184">
        <f>ROUND(36696.9,2)</f>
        <v>36696.9</v>
      </c>
      <c r="K8" s="155">
        <f>ROUND(36696.9,2)</f>
        <v>36696.9</v>
      </c>
      <c r="L8" s="155"/>
      <c r="M8" s="155"/>
      <c r="N8" s="186"/>
      <c r="O8" s="204"/>
      <c r="P8" s="155">
        <f>ROUND(36696.9,2)</f>
        <v>36696.9</v>
      </c>
      <c r="Q8" s="155">
        <f>ROUND(36696.9,2)</f>
        <v>36696.9</v>
      </c>
      <c r="R8" s="155"/>
      <c r="S8" s="155"/>
      <c r="T8" s="186"/>
      <c r="U8" s="204"/>
      <c r="V8" s="155">
        <f>ROUND(36696.9,2)</f>
        <v>36696.9</v>
      </c>
      <c r="W8" s="155">
        <f>ROUND(36696.9,2)</f>
        <v>36696.9</v>
      </c>
      <c r="X8" s="155"/>
      <c r="Y8" s="155"/>
      <c r="Z8" s="191"/>
      <c r="AA8" s="94"/>
    </row>
    <row r="9" spans="1:27" ht="68.25" customHeight="1">
      <c r="A9" s="222" t="s">
        <v>336</v>
      </c>
      <c r="B9" s="176" t="s">
        <v>189</v>
      </c>
      <c r="C9" s="176" t="s">
        <v>151</v>
      </c>
      <c r="D9" s="206" t="s">
        <v>195</v>
      </c>
      <c r="E9" s="206">
        <v>61302</v>
      </c>
      <c r="F9" s="211" t="s">
        <v>411</v>
      </c>
      <c r="G9" s="117">
        <v>36</v>
      </c>
      <c r="H9" s="106"/>
      <c r="I9" s="106" t="s">
        <v>74</v>
      </c>
      <c r="J9" s="184">
        <f>ROUND(704185.69,2)</f>
        <v>704185.69</v>
      </c>
      <c r="K9" s="155">
        <f>ROUND(704185.69,2)</f>
        <v>704185.69</v>
      </c>
      <c r="L9" s="205"/>
      <c r="M9" s="189"/>
      <c r="N9" s="186"/>
      <c r="O9" s="204"/>
      <c r="P9" s="155">
        <f>ROUND(704185.69,2)</f>
        <v>704185.69</v>
      </c>
      <c r="Q9" s="155">
        <f>ROUND(704185.69,2)</f>
        <v>704185.69</v>
      </c>
      <c r="R9" s="185"/>
      <c r="S9" s="155"/>
      <c r="T9" s="186"/>
      <c r="U9" s="204"/>
      <c r="V9" s="155">
        <f>ROUND(704185.69,2)</f>
        <v>704185.69</v>
      </c>
      <c r="W9" s="155">
        <f>ROUND(704185.69,2)</f>
        <v>704185.69</v>
      </c>
      <c r="X9" s="191"/>
      <c r="Y9" s="155"/>
      <c r="Z9" s="191"/>
      <c r="AA9" s="94"/>
    </row>
    <row r="10" spans="1:27" ht="55.5" customHeight="1">
      <c r="A10" s="223" t="s">
        <v>337</v>
      </c>
      <c r="B10" s="176" t="s">
        <v>310</v>
      </c>
      <c r="C10" s="176" t="s">
        <v>151</v>
      </c>
      <c r="D10" s="206" t="s">
        <v>195</v>
      </c>
      <c r="E10" s="206">
        <v>61302</v>
      </c>
      <c r="F10" s="211" t="s">
        <v>412</v>
      </c>
      <c r="G10" s="117">
        <v>36</v>
      </c>
      <c r="H10" s="106"/>
      <c r="I10" s="106" t="s">
        <v>74</v>
      </c>
      <c r="J10" s="232">
        <f>ROUND(1047775.64,2)</f>
        <v>1047775.64</v>
      </c>
      <c r="K10" s="155">
        <f>ROUND(1047775.64,2)</f>
        <v>1047775.64</v>
      </c>
      <c r="L10" s="205"/>
      <c r="M10" s="189"/>
      <c r="N10" s="186"/>
      <c r="O10" s="204"/>
      <c r="P10" s="155">
        <f>ROUND(1047775.64,2)</f>
        <v>1047775.64</v>
      </c>
      <c r="Q10" s="155">
        <f>ROUND(1047775.64,2)</f>
        <v>1047775.64</v>
      </c>
      <c r="R10" s="186"/>
      <c r="S10" s="155"/>
      <c r="T10" s="186"/>
      <c r="U10" s="204"/>
      <c r="V10" s="155">
        <f>ROUND(1047775.64,2)</f>
        <v>1047775.64</v>
      </c>
      <c r="W10" s="155">
        <f>ROUND(1047775.64,2)</f>
        <v>1047775.64</v>
      </c>
      <c r="X10" s="191"/>
      <c r="Y10" s="155"/>
      <c r="Z10" s="191"/>
      <c r="AA10" s="94"/>
    </row>
    <row r="11" spans="1:27" ht="60" customHeight="1">
      <c r="A11" s="140"/>
      <c r="B11" s="140"/>
      <c r="C11" s="140"/>
      <c r="D11" s="141"/>
      <c r="E11" s="141"/>
      <c r="F11" s="161"/>
      <c r="G11" s="161"/>
      <c r="H11" s="162"/>
      <c r="I11" s="128"/>
      <c r="J11" s="144"/>
      <c r="K11" s="144"/>
      <c r="L11" s="151"/>
      <c r="M11" s="145"/>
      <c r="N11" s="145"/>
      <c r="O11" s="146"/>
      <c r="P11" s="144"/>
      <c r="Q11" s="144"/>
      <c r="R11" s="145"/>
      <c r="S11" s="145"/>
      <c r="T11" s="145"/>
      <c r="U11" s="146"/>
      <c r="V11" s="144"/>
      <c r="W11" s="144"/>
      <c r="X11" s="148"/>
      <c r="Y11" s="148"/>
      <c r="Z11" s="148"/>
      <c r="AA11" s="148"/>
    </row>
    <row r="12" spans="1:27" ht="60" customHeight="1">
      <c r="A12" s="140"/>
      <c r="B12" s="140"/>
      <c r="C12" s="140"/>
      <c r="D12" s="141"/>
      <c r="E12" s="141"/>
      <c r="F12" s="161"/>
      <c r="G12" s="161"/>
      <c r="H12" s="162"/>
      <c r="I12" s="128"/>
      <c r="J12" s="144"/>
      <c r="K12" s="144"/>
      <c r="L12" s="151"/>
      <c r="M12" s="145"/>
      <c r="N12" s="145"/>
      <c r="O12" s="146"/>
      <c r="P12" s="144"/>
      <c r="Q12" s="144"/>
      <c r="R12" s="145"/>
      <c r="S12" s="145"/>
      <c r="T12" s="145"/>
      <c r="U12" s="146"/>
      <c r="V12" s="144"/>
      <c r="W12" s="144"/>
      <c r="X12" s="148"/>
      <c r="Y12" s="148"/>
      <c r="Z12" s="148"/>
      <c r="AA12" s="148"/>
    </row>
    <row r="13" spans="1:27" ht="60" customHeight="1">
      <c r="A13" s="140"/>
      <c r="B13" s="140"/>
      <c r="C13" s="140"/>
      <c r="D13" s="141"/>
      <c r="E13" s="141"/>
      <c r="F13" s="161"/>
      <c r="G13" s="161"/>
      <c r="H13" s="162"/>
      <c r="I13" s="128"/>
      <c r="J13" s="144"/>
      <c r="K13" s="144"/>
      <c r="L13" s="151"/>
      <c r="M13" s="145"/>
      <c r="N13" s="145"/>
      <c r="O13" s="146"/>
      <c r="P13" s="144"/>
      <c r="Q13" s="144"/>
      <c r="R13" s="145"/>
      <c r="S13" s="145"/>
      <c r="T13" s="145"/>
      <c r="U13" s="146"/>
      <c r="V13" s="144"/>
      <c r="W13" s="144"/>
      <c r="X13" s="148"/>
      <c r="Y13" s="148"/>
      <c r="Z13" s="148"/>
      <c r="AA13" s="148"/>
    </row>
    <row r="14" spans="1:27" ht="60" customHeight="1">
      <c r="A14" s="140"/>
      <c r="B14" s="140"/>
      <c r="C14" s="140"/>
      <c r="D14" s="141"/>
      <c r="E14" s="141"/>
      <c r="F14" s="161"/>
      <c r="G14" s="161"/>
      <c r="H14" s="162"/>
      <c r="I14" s="128"/>
      <c r="J14" s="144"/>
      <c r="K14" s="144"/>
      <c r="L14" s="151"/>
      <c r="M14" s="145"/>
      <c r="N14" s="145"/>
      <c r="O14" s="146"/>
      <c r="P14" s="144"/>
      <c r="Q14" s="144"/>
      <c r="R14" s="145"/>
      <c r="S14" s="145"/>
      <c r="T14" s="145"/>
      <c r="U14" s="146"/>
      <c r="V14" s="144"/>
      <c r="W14" s="144"/>
      <c r="X14" s="148"/>
      <c r="Y14" s="148"/>
      <c r="Z14" s="148"/>
      <c r="AA14" s="148"/>
    </row>
    <row r="15" spans="1:27" ht="57.75" customHeight="1">
      <c r="A15" s="140"/>
      <c r="B15" s="140"/>
      <c r="C15" s="140"/>
      <c r="D15" s="141"/>
      <c r="E15" s="141"/>
      <c r="F15" s="161"/>
      <c r="G15" s="161"/>
      <c r="H15" s="162"/>
      <c r="I15" s="128"/>
      <c r="J15" s="144"/>
      <c r="K15" s="144"/>
      <c r="L15" s="151"/>
      <c r="M15" s="220"/>
      <c r="N15" s="145"/>
      <c r="O15" s="146"/>
      <c r="P15" s="144"/>
      <c r="Q15" s="144"/>
      <c r="R15" s="145"/>
      <c r="S15" s="220"/>
      <c r="T15" s="145"/>
      <c r="U15" s="146"/>
      <c r="V15" s="144"/>
      <c r="W15" s="144"/>
      <c r="X15" s="148"/>
      <c r="Y15" s="148"/>
      <c r="Z15" s="148"/>
      <c r="AA15" s="148"/>
    </row>
    <row r="16" spans="1:27" ht="57.75" customHeight="1">
      <c r="A16" s="140"/>
      <c r="B16" s="213"/>
      <c r="C16" s="212"/>
      <c r="D16" s="214"/>
      <c r="E16" s="214"/>
      <c r="F16" s="214"/>
      <c r="G16" s="214"/>
      <c r="H16" s="215"/>
      <c r="I16" s="215"/>
      <c r="J16" s="216"/>
      <c r="K16" s="216"/>
      <c r="L16" s="131"/>
      <c r="M16" s="131"/>
      <c r="N16" s="131"/>
      <c r="O16" s="131"/>
      <c r="P16" s="217"/>
      <c r="Q16" s="216"/>
      <c r="R16" s="218"/>
      <c r="S16" s="218"/>
      <c r="T16" s="218"/>
      <c r="U16" s="131"/>
      <c r="V16" s="218"/>
      <c r="W16" s="131"/>
      <c r="X16" s="218"/>
      <c r="Y16" s="218"/>
      <c r="Z16" s="218"/>
      <c r="AA16" s="218"/>
    </row>
    <row r="17" spans="1:27" ht="16.5" customHeight="1">
      <c r="A17" s="212"/>
      <c r="B17" s="213"/>
      <c r="C17" s="212"/>
      <c r="D17" s="214"/>
      <c r="E17" s="214"/>
      <c r="F17" s="214"/>
      <c r="G17" s="214"/>
      <c r="H17" s="215"/>
      <c r="I17" s="215"/>
      <c r="J17" s="216"/>
      <c r="K17" s="216"/>
      <c r="L17" s="131"/>
      <c r="M17" s="131"/>
      <c r="N17" s="131"/>
      <c r="O17" s="131"/>
      <c r="P17" s="217"/>
      <c r="Q17" s="216"/>
      <c r="R17" s="218"/>
      <c r="S17" s="218"/>
      <c r="T17" s="218"/>
      <c r="U17" s="131"/>
      <c r="V17" s="218"/>
      <c r="W17" s="131"/>
      <c r="X17" s="218"/>
      <c r="Y17" s="218"/>
      <c r="Z17" s="218"/>
      <c r="AA17" s="218"/>
    </row>
    <row r="18" spans="1:27" ht="16.5" customHeight="1">
      <c r="A18" s="212"/>
      <c r="B18" s="254" t="s">
        <v>135</v>
      </c>
      <c r="C18" s="254"/>
      <c r="D18" s="254"/>
      <c r="E18" s="219"/>
      <c r="F18" s="254" t="s">
        <v>125</v>
      </c>
      <c r="G18" s="254"/>
      <c r="H18" s="254"/>
      <c r="I18" s="254"/>
      <c r="J18" s="254"/>
      <c r="K18" s="115"/>
      <c r="L18" s="219"/>
      <c r="M18" s="255" t="s">
        <v>136</v>
      </c>
      <c r="N18" s="255"/>
      <c r="O18" s="255"/>
      <c r="P18" s="255"/>
      <c r="Q18" s="115"/>
      <c r="R18" s="113"/>
      <c r="S18" s="254" t="s">
        <v>138</v>
      </c>
      <c r="T18" s="254"/>
      <c r="U18" s="254"/>
      <c r="V18" s="254"/>
      <c r="W18" s="254"/>
      <c r="X18" s="113"/>
      <c r="Y18" s="113"/>
      <c r="Z18" s="113"/>
      <c r="AA18" s="113"/>
    </row>
    <row r="19" spans="2:23" ht="16.5" customHeight="1">
      <c r="B19" s="253" t="s">
        <v>1</v>
      </c>
      <c r="C19" s="253"/>
      <c r="D19" s="253"/>
      <c r="F19" s="253" t="s">
        <v>2</v>
      </c>
      <c r="G19" s="253"/>
      <c r="H19" s="253"/>
      <c r="I19" s="253"/>
      <c r="J19" s="253"/>
      <c r="K19" s="107"/>
      <c r="L19" s="224"/>
      <c r="M19" s="224"/>
      <c r="N19" s="239" t="s">
        <v>3</v>
      </c>
      <c r="O19" s="239"/>
      <c r="P19" s="107"/>
      <c r="Q19" s="107"/>
      <c r="S19" s="253" t="s">
        <v>123</v>
      </c>
      <c r="T19" s="253"/>
      <c r="U19" s="253"/>
      <c r="V19" s="253"/>
      <c r="W19" s="253"/>
    </row>
    <row r="20" spans="1:27" s="87" customFormat="1" ht="16.5">
      <c r="A20" s="133"/>
      <c r="B20" s="140"/>
      <c r="C20" s="133"/>
      <c r="D20" s="230"/>
      <c r="E20" s="230"/>
      <c r="F20" s="230"/>
      <c r="G20" s="230"/>
      <c r="H20" s="231"/>
      <c r="I20" s="231"/>
      <c r="J20" s="144"/>
      <c r="K20" s="144"/>
      <c r="L20" s="131"/>
      <c r="M20" s="131"/>
      <c r="N20" s="131"/>
      <c r="O20" s="131"/>
      <c r="P20" s="217"/>
      <c r="Q20" s="144"/>
      <c r="R20" s="218"/>
      <c r="S20" s="218"/>
      <c r="T20" s="218"/>
      <c r="U20" s="131"/>
      <c r="V20" s="218"/>
      <c r="W20" s="131"/>
      <c r="X20" s="218"/>
      <c r="Y20" s="218"/>
      <c r="Z20" s="218"/>
      <c r="AA20" s="218"/>
    </row>
    <row r="21" spans="1:32" ht="16.5">
      <c r="A21" s="212"/>
      <c r="B21" s="234"/>
      <c r="C21" s="234"/>
      <c r="D21" s="234"/>
      <c r="E21" s="219"/>
      <c r="F21" s="234"/>
      <c r="G21" s="234"/>
      <c r="H21" s="234"/>
      <c r="I21" s="234"/>
      <c r="J21" s="234"/>
      <c r="K21" s="115"/>
      <c r="L21" s="219"/>
      <c r="M21" s="233"/>
      <c r="N21" s="233"/>
      <c r="O21" s="233"/>
      <c r="P21" s="233"/>
      <c r="Q21" s="115"/>
      <c r="R21" s="113"/>
      <c r="S21" s="234"/>
      <c r="T21" s="234"/>
      <c r="U21" s="234"/>
      <c r="V21" s="234"/>
      <c r="W21" s="234"/>
      <c r="X21" s="113"/>
      <c r="Y21" s="113"/>
      <c r="Z21" s="113"/>
      <c r="AA21" s="113"/>
      <c r="AB21" s="87"/>
      <c r="AC21" s="87"/>
      <c r="AD21" s="87"/>
      <c r="AE21" s="87"/>
      <c r="AF21" s="87"/>
    </row>
    <row r="22" spans="1:32" ht="16.5">
      <c r="A22" s="212"/>
      <c r="AB22" s="87"/>
      <c r="AC22" s="87"/>
      <c r="AD22" s="87"/>
      <c r="AE22" s="87"/>
      <c r="AF22" s="87"/>
    </row>
    <row r="23" spans="1:32" ht="16.5">
      <c r="A23" s="212"/>
      <c r="AB23" s="87"/>
      <c r="AC23" s="87"/>
      <c r="AD23" s="87"/>
      <c r="AE23" s="87"/>
      <c r="AF23" s="87"/>
    </row>
    <row r="24" spans="6:32" ht="23.25"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107"/>
      <c r="V24" s="107"/>
      <c r="W24" s="87"/>
      <c r="X24" s="87"/>
      <c r="Y24" s="87"/>
      <c r="Z24" s="87"/>
      <c r="AA24" s="87"/>
      <c r="AB24" s="87"/>
      <c r="AC24" s="87"/>
      <c r="AD24" s="87"/>
      <c r="AE24" s="87"/>
      <c r="AF24" s="87"/>
    </row>
    <row r="25" spans="6:32" ht="25.5">
      <c r="F25" s="85"/>
      <c r="G25" s="85"/>
      <c r="H25" s="86"/>
      <c r="I25" s="87"/>
      <c r="J25" s="88"/>
      <c r="K25" s="87"/>
      <c r="L25" s="87"/>
      <c r="M25" s="87"/>
      <c r="N25" s="87"/>
      <c r="O25" s="107"/>
      <c r="P25" s="107"/>
      <c r="Q25" s="87"/>
      <c r="R25" s="87"/>
      <c r="S25" s="87"/>
      <c r="T25" s="87"/>
      <c r="U25" s="107"/>
      <c r="V25" s="107"/>
      <c r="W25" s="87"/>
      <c r="X25" s="87"/>
      <c r="Y25" s="87"/>
      <c r="Z25" s="87"/>
      <c r="AA25" s="87"/>
      <c r="AB25" s="87"/>
      <c r="AC25" s="127"/>
      <c r="AD25" s="87"/>
      <c r="AE25" s="87"/>
      <c r="AF25" s="87"/>
    </row>
    <row r="26" spans="6:32" ht="25.5">
      <c r="F26" s="85"/>
      <c r="G26" s="87"/>
      <c r="H26" s="89"/>
      <c r="I26" s="90"/>
      <c r="J26" s="91"/>
      <c r="K26" s="90"/>
      <c r="L26" s="90"/>
      <c r="M26" s="90"/>
      <c r="N26" s="90"/>
      <c r="O26" s="108"/>
      <c r="P26" s="108"/>
      <c r="Q26" s="90"/>
      <c r="R26" s="90"/>
      <c r="S26" s="90"/>
      <c r="T26" s="90"/>
      <c r="U26" s="126"/>
      <c r="V26" s="107"/>
      <c r="W26" s="87"/>
      <c r="X26" s="87"/>
      <c r="Y26" s="87"/>
      <c r="Z26" s="87"/>
      <c r="AA26" s="87"/>
      <c r="AB26" s="208"/>
      <c r="AC26" s="208"/>
      <c r="AD26" s="208"/>
      <c r="AE26" s="208"/>
      <c r="AF26" s="208"/>
    </row>
    <row r="27" spans="6:32" ht="16.5">
      <c r="F27" s="85"/>
      <c r="G27" s="87"/>
      <c r="H27" s="86"/>
      <c r="I27" s="87"/>
      <c r="J27" s="88"/>
      <c r="K27" s="87"/>
      <c r="L27" s="87"/>
      <c r="M27" s="87"/>
      <c r="N27" s="87"/>
      <c r="O27" s="107"/>
      <c r="P27" s="107"/>
      <c r="Q27" s="87"/>
      <c r="R27" s="87"/>
      <c r="S27" s="87"/>
      <c r="T27" s="87"/>
      <c r="U27" s="107"/>
      <c r="V27" s="107"/>
      <c r="W27" s="87"/>
      <c r="X27" s="87"/>
      <c r="Y27" s="87"/>
      <c r="Z27" s="87"/>
      <c r="AA27" s="87"/>
      <c r="AB27" s="130"/>
      <c r="AC27" s="132"/>
      <c r="AD27" s="132"/>
      <c r="AE27" s="132"/>
      <c r="AF27" s="132"/>
    </row>
    <row r="28" spans="6:32" ht="25.5">
      <c r="F28" s="87"/>
      <c r="G28" s="87"/>
      <c r="H28" s="86"/>
      <c r="I28" s="87"/>
      <c r="J28" s="88"/>
      <c r="K28" s="87"/>
      <c r="L28" s="87"/>
      <c r="M28" s="87"/>
      <c r="N28" s="87"/>
      <c r="O28" s="109"/>
      <c r="P28" s="107"/>
      <c r="Q28" s="87"/>
      <c r="R28" s="87"/>
      <c r="S28" s="87"/>
      <c r="T28" s="87"/>
      <c r="U28" s="107"/>
      <c r="V28" s="107"/>
      <c r="W28" s="87"/>
      <c r="X28" s="87"/>
      <c r="Y28" s="87"/>
      <c r="Z28" s="87"/>
      <c r="AA28" s="87"/>
      <c r="AB28" s="130"/>
      <c r="AC28" s="132"/>
      <c r="AD28" s="132"/>
      <c r="AE28" s="132"/>
      <c r="AF28" s="132"/>
    </row>
    <row r="29" spans="6:32" ht="16.5">
      <c r="F29" s="236"/>
      <c r="G29" s="236"/>
      <c r="H29" s="245"/>
      <c r="I29" s="236"/>
      <c r="J29" s="236"/>
      <c r="K29" s="236"/>
      <c r="L29" s="236"/>
      <c r="M29" s="235"/>
      <c r="N29" s="235"/>
      <c r="O29" s="236"/>
      <c r="P29" s="236"/>
      <c r="Q29" s="236"/>
      <c r="R29" s="237"/>
      <c r="S29" s="237"/>
      <c r="T29" s="237"/>
      <c r="U29" s="240"/>
      <c r="V29" s="240"/>
      <c r="W29" s="240"/>
      <c r="X29" s="241"/>
      <c r="Y29" s="241"/>
      <c r="Z29" s="241"/>
      <c r="AA29" s="208"/>
      <c r="AB29" s="130"/>
      <c r="AC29" s="132"/>
      <c r="AD29" s="132"/>
      <c r="AE29" s="132"/>
      <c r="AF29" s="132"/>
    </row>
    <row r="30" spans="6:32" ht="16.5">
      <c r="F30" s="236"/>
      <c r="G30" s="236"/>
      <c r="H30" s="245"/>
      <c r="I30" s="236"/>
      <c r="J30" s="236"/>
      <c r="K30" s="236"/>
      <c r="L30" s="236"/>
      <c r="M30" s="128"/>
      <c r="N30" s="128"/>
      <c r="O30" s="129"/>
      <c r="P30" s="129"/>
      <c r="Q30" s="130"/>
      <c r="R30" s="130"/>
      <c r="S30" s="130"/>
      <c r="T30" s="131"/>
      <c r="U30" s="129"/>
      <c r="V30" s="129"/>
      <c r="W30" s="132"/>
      <c r="X30" s="132"/>
      <c r="Y30" s="132"/>
      <c r="Z30" s="131"/>
      <c r="AA30" s="132"/>
      <c r="AB30" s="130"/>
      <c r="AC30" s="132"/>
      <c r="AD30" s="132"/>
      <c r="AE30" s="132"/>
      <c r="AF30" s="132"/>
    </row>
    <row r="31" spans="6:32" ht="16.5">
      <c r="F31" s="133"/>
      <c r="G31" s="140"/>
      <c r="H31" s="140"/>
      <c r="I31" s="141"/>
      <c r="J31" s="141"/>
      <c r="K31" s="141"/>
      <c r="L31" s="141"/>
      <c r="M31" s="142"/>
      <c r="N31" s="143"/>
      <c r="O31" s="144"/>
      <c r="P31" s="144"/>
      <c r="Q31" s="145"/>
      <c r="R31" s="145"/>
      <c r="S31" s="145"/>
      <c r="T31" s="146"/>
      <c r="U31" s="147"/>
      <c r="V31" s="144"/>
      <c r="W31" s="148"/>
      <c r="X31" s="132"/>
      <c r="Y31" s="132"/>
      <c r="Z31" s="131"/>
      <c r="AA31" s="132"/>
      <c r="AB31" s="130"/>
      <c r="AC31" s="132"/>
      <c r="AD31" s="132"/>
      <c r="AE31" s="132"/>
      <c r="AF31" s="132"/>
    </row>
    <row r="32" spans="6:32" ht="16.5">
      <c r="F32" s="133"/>
      <c r="G32" s="140"/>
      <c r="H32" s="140"/>
      <c r="I32" s="141"/>
      <c r="J32" s="141"/>
      <c r="K32" s="141"/>
      <c r="L32" s="141"/>
      <c r="M32" s="142"/>
      <c r="N32" s="143"/>
      <c r="O32" s="144"/>
      <c r="P32" s="144"/>
      <c r="Q32" s="145"/>
      <c r="R32" s="145"/>
      <c r="S32" s="145"/>
      <c r="T32" s="146"/>
      <c r="U32" s="147"/>
      <c r="V32" s="144"/>
      <c r="W32" s="148"/>
      <c r="X32" s="132"/>
      <c r="Y32" s="132"/>
      <c r="Z32" s="131"/>
      <c r="AA32" s="132"/>
      <c r="AB32" s="130"/>
      <c r="AC32" s="132"/>
      <c r="AD32" s="132"/>
      <c r="AE32" s="132"/>
      <c r="AF32" s="132"/>
    </row>
    <row r="33" spans="6:32" ht="16.5">
      <c r="F33" s="133"/>
      <c r="G33" s="140"/>
      <c r="H33" s="140"/>
      <c r="I33" s="141"/>
      <c r="J33" s="141"/>
      <c r="K33" s="141"/>
      <c r="L33" s="141"/>
      <c r="M33" s="142"/>
      <c r="N33" s="143"/>
      <c r="O33" s="144"/>
      <c r="P33" s="144"/>
      <c r="Q33" s="145"/>
      <c r="R33" s="145"/>
      <c r="S33" s="145"/>
      <c r="T33" s="146"/>
      <c r="U33" s="147"/>
      <c r="V33" s="144"/>
      <c r="W33" s="148"/>
      <c r="X33" s="132"/>
      <c r="Y33" s="132"/>
      <c r="Z33" s="131"/>
      <c r="AA33" s="132"/>
      <c r="AB33" s="130"/>
      <c r="AC33" s="132"/>
      <c r="AD33" s="132"/>
      <c r="AE33" s="132"/>
      <c r="AF33" s="132"/>
    </row>
    <row r="34" spans="6:32" ht="16.5">
      <c r="F34" s="133"/>
      <c r="G34" s="140"/>
      <c r="H34" s="140"/>
      <c r="I34" s="141"/>
      <c r="J34" s="141"/>
      <c r="K34" s="141"/>
      <c r="L34" s="141"/>
      <c r="M34" s="142"/>
      <c r="N34" s="143"/>
      <c r="O34" s="144"/>
      <c r="P34" s="144"/>
      <c r="Q34" s="145"/>
      <c r="R34" s="145"/>
      <c r="S34" s="145"/>
      <c r="T34" s="146"/>
      <c r="U34" s="147"/>
      <c r="V34" s="144"/>
      <c r="W34" s="148"/>
      <c r="X34" s="132"/>
      <c r="Y34" s="132"/>
      <c r="Z34" s="131"/>
      <c r="AA34" s="132"/>
      <c r="AB34" s="130"/>
      <c r="AC34" s="132"/>
      <c r="AD34" s="132"/>
      <c r="AE34" s="132"/>
      <c r="AF34" s="132"/>
    </row>
    <row r="35" spans="6:32" ht="16.5">
      <c r="F35" s="133"/>
      <c r="G35" s="140"/>
      <c r="H35" s="140"/>
      <c r="I35" s="141"/>
      <c r="J35" s="141"/>
      <c r="K35" s="141"/>
      <c r="L35" s="141"/>
      <c r="M35" s="142"/>
      <c r="N35" s="143"/>
      <c r="O35" s="144"/>
      <c r="P35" s="144"/>
      <c r="Q35" s="145"/>
      <c r="R35" s="145"/>
      <c r="S35" s="145"/>
      <c r="T35" s="146"/>
      <c r="U35" s="147"/>
      <c r="V35" s="144"/>
      <c r="W35" s="148"/>
      <c r="X35" s="132"/>
      <c r="Y35" s="132"/>
      <c r="Z35" s="131"/>
      <c r="AA35" s="132"/>
      <c r="AB35" s="130"/>
      <c r="AC35" s="132"/>
      <c r="AD35" s="132"/>
      <c r="AE35" s="132"/>
      <c r="AF35" s="132"/>
    </row>
    <row r="36" spans="6:32" ht="16.5">
      <c r="F36" s="133"/>
      <c r="G36" s="140"/>
      <c r="H36" s="140"/>
      <c r="I36" s="149"/>
      <c r="J36" s="141"/>
      <c r="K36" s="141"/>
      <c r="L36" s="141"/>
      <c r="M36" s="142"/>
      <c r="N36" s="143"/>
      <c r="O36" s="144"/>
      <c r="P36" s="144"/>
      <c r="Q36" s="145"/>
      <c r="R36" s="145"/>
      <c r="S36" s="145"/>
      <c r="T36" s="146"/>
      <c r="U36" s="147"/>
      <c r="V36" s="144"/>
      <c r="W36" s="148"/>
      <c r="X36" s="132"/>
      <c r="Y36" s="132"/>
      <c r="Z36" s="131"/>
      <c r="AA36" s="132"/>
      <c r="AB36" s="130"/>
      <c r="AC36" s="132"/>
      <c r="AD36" s="132"/>
      <c r="AE36" s="132"/>
      <c r="AF36" s="132"/>
    </row>
    <row r="37" spans="6:32" ht="16.5">
      <c r="F37" s="133"/>
      <c r="G37" s="140"/>
      <c r="H37" s="140"/>
      <c r="I37" s="141"/>
      <c r="J37" s="141"/>
      <c r="K37" s="141"/>
      <c r="L37" s="141"/>
      <c r="M37" s="142"/>
      <c r="N37" s="143"/>
      <c r="O37" s="144"/>
      <c r="P37" s="144"/>
      <c r="Q37" s="145"/>
      <c r="R37" s="145"/>
      <c r="S37" s="145"/>
      <c r="T37" s="146"/>
      <c r="U37" s="147"/>
      <c r="V37" s="144"/>
      <c r="W37" s="148"/>
      <c r="X37" s="132"/>
      <c r="Y37" s="132"/>
      <c r="Z37" s="131"/>
      <c r="AA37" s="132"/>
      <c r="AB37" s="130"/>
      <c r="AC37" s="132"/>
      <c r="AD37" s="132"/>
      <c r="AE37" s="132"/>
      <c r="AF37" s="132"/>
    </row>
    <row r="38" spans="6:32" ht="16.5">
      <c r="F38" s="133"/>
      <c r="G38" s="140"/>
      <c r="H38" s="140"/>
      <c r="I38" s="141"/>
      <c r="J38" s="141"/>
      <c r="K38" s="141"/>
      <c r="L38" s="141"/>
      <c r="M38" s="142"/>
      <c r="N38" s="143"/>
      <c r="O38" s="144"/>
      <c r="P38" s="144"/>
      <c r="Q38" s="145"/>
      <c r="R38" s="145"/>
      <c r="S38" s="145"/>
      <c r="T38" s="146"/>
      <c r="U38" s="147"/>
      <c r="V38" s="144"/>
      <c r="W38" s="148"/>
      <c r="X38" s="132"/>
      <c r="Y38" s="132"/>
      <c r="Z38" s="131"/>
      <c r="AA38" s="132"/>
      <c r="AB38" s="130"/>
      <c r="AC38" s="132"/>
      <c r="AD38" s="132"/>
      <c r="AE38" s="132"/>
      <c r="AF38" s="132"/>
    </row>
    <row r="39" spans="6:32" ht="16.5">
      <c r="F39" s="133"/>
      <c r="G39" s="140"/>
      <c r="H39" s="140"/>
      <c r="I39" s="149"/>
      <c r="J39" s="141"/>
      <c r="K39" s="141"/>
      <c r="L39" s="141"/>
      <c r="M39" s="142"/>
      <c r="N39" s="143"/>
      <c r="O39" s="144"/>
      <c r="P39" s="144"/>
      <c r="Q39" s="145"/>
      <c r="R39" s="145"/>
      <c r="S39" s="145"/>
      <c r="T39" s="146"/>
      <c r="U39" s="147"/>
      <c r="V39" s="144"/>
      <c r="W39" s="148"/>
      <c r="X39" s="132"/>
      <c r="Y39" s="132"/>
      <c r="Z39" s="131"/>
      <c r="AA39" s="132"/>
      <c r="AB39" s="130"/>
      <c r="AC39" s="132"/>
      <c r="AD39" s="132"/>
      <c r="AE39" s="132"/>
      <c r="AF39" s="132"/>
    </row>
    <row r="40" spans="6:32" ht="16.5">
      <c r="F40" s="133"/>
      <c r="G40" s="140"/>
      <c r="H40" s="140"/>
      <c r="I40" s="149"/>
      <c r="J40" s="141"/>
      <c r="K40" s="141"/>
      <c r="L40" s="141"/>
      <c r="M40" s="142"/>
      <c r="N40" s="143"/>
      <c r="O40" s="144"/>
      <c r="P40" s="144"/>
      <c r="Q40" s="145"/>
      <c r="R40" s="145"/>
      <c r="S40" s="145"/>
      <c r="T40" s="146"/>
      <c r="U40" s="147"/>
      <c r="V40" s="144"/>
      <c r="W40" s="148"/>
      <c r="X40" s="132"/>
      <c r="Y40" s="132"/>
      <c r="Z40" s="131"/>
      <c r="AA40" s="132"/>
      <c r="AB40" s="130"/>
      <c r="AC40" s="132"/>
      <c r="AD40" s="132"/>
      <c r="AE40" s="132"/>
      <c r="AF40" s="132"/>
    </row>
    <row r="41" spans="6:32" ht="16.5">
      <c r="F41" s="133"/>
      <c r="G41" s="140"/>
      <c r="H41" s="140"/>
      <c r="I41" s="141"/>
      <c r="J41" s="141"/>
      <c r="K41" s="141"/>
      <c r="L41" s="141"/>
      <c r="M41" s="142"/>
      <c r="N41" s="143"/>
      <c r="O41" s="144"/>
      <c r="P41" s="144"/>
      <c r="Q41" s="145"/>
      <c r="R41" s="145"/>
      <c r="S41" s="145"/>
      <c r="T41" s="146"/>
      <c r="U41" s="147"/>
      <c r="V41" s="144"/>
      <c r="W41" s="148"/>
      <c r="X41" s="132"/>
      <c r="Y41" s="132"/>
      <c r="Z41" s="131"/>
      <c r="AA41" s="132"/>
      <c r="AB41" s="130"/>
      <c r="AC41" s="132"/>
      <c r="AD41" s="132"/>
      <c r="AE41" s="132"/>
      <c r="AF41" s="132"/>
    </row>
    <row r="42" spans="6:32" ht="16.5">
      <c r="F42" s="133"/>
      <c r="G42" s="140"/>
      <c r="H42" s="140"/>
      <c r="I42" s="141"/>
      <c r="J42" s="141"/>
      <c r="K42" s="141"/>
      <c r="L42" s="141"/>
      <c r="M42" s="142"/>
      <c r="N42" s="143"/>
      <c r="O42" s="144"/>
      <c r="P42" s="144"/>
      <c r="Q42" s="145"/>
      <c r="R42" s="145"/>
      <c r="S42" s="145"/>
      <c r="T42" s="146"/>
      <c r="U42" s="147"/>
      <c r="V42" s="144"/>
      <c r="W42" s="148"/>
      <c r="X42" s="132"/>
      <c r="Y42" s="132"/>
      <c r="Z42" s="131"/>
      <c r="AA42" s="132"/>
      <c r="AB42" s="130"/>
      <c r="AC42" s="132"/>
      <c r="AD42" s="132"/>
      <c r="AE42" s="132"/>
      <c r="AF42" s="132"/>
    </row>
    <row r="43" spans="6:32" ht="16.5">
      <c r="F43" s="133"/>
      <c r="G43" s="140"/>
      <c r="H43" s="140"/>
      <c r="I43" s="141"/>
      <c r="J43" s="141"/>
      <c r="K43" s="141"/>
      <c r="L43" s="141"/>
      <c r="M43" s="142"/>
      <c r="N43" s="143"/>
      <c r="O43" s="144"/>
      <c r="P43" s="144"/>
      <c r="Q43" s="145"/>
      <c r="R43" s="145"/>
      <c r="S43" s="145"/>
      <c r="T43" s="146"/>
      <c r="U43" s="147"/>
      <c r="V43" s="144"/>
      <c r="W43" s="148"/>
      <c r="X43" s="132"/>
      <c r="Y43" s="132"/>
      <c r="Z43" s="131"/>
      <c r="AA43" s="132"/>
      <c r="AB43" s="130"/>
      <c r="AC43" s="132"/>
      <c r="AD43" s="132"/>
      <c r="AE43" s="132"/>
      <c r="AF43" s="132"/>
    </row>
    <row r="44" spans="6:32" ht="16.5">
      <c r="F44" s="133"/>
      <c r="G44" s="140"/>
      <c r="H44" s="140"/>
      <c r="I44" s="141"/>
      <c r="J44" s="141"/>
      <c r="K44" s="141"/>
      <c r="L44" s="141"/>
      <c r="M44" s="142"/>
      <c r="N44" s="143"/>
      <c r="O44" s="144"/>
      <c r="P44" s="144"/>
      <c r="Q44" s="145"/>
      <c r="R44" s="145"/>
      <c r="S44" s="145"/>
      <c r="T44" s="146"/>
      <c r="U44" s="147"/>
      <c r="V44" s="144"/>
      <c r="W44" s="148"/>
      <c r="X44" s="132"/>
      <c r="Y44" s="132"/>
      <c r="Z44" s="131"/>
      <c r="AA44" s="132"/>
      <c r="AB44" s="130"/>
      <c r="AC44" s="132"/>
      <c r="AD44" s="132"/>
      <c r="AE44" s="132"/>
      <c r="AF44" s="132"/>
    </row>
    <row r="45" spans="6:32" ht="16.5">
      <c r="F45" s="133"/>
      <c r="G45" s="140"/>
      <c r="H45" s="140"/>
      <c r="I45" s="141"/>
      <c r="J45" s="141"/>
      <c r="K45" s="141"/>
      <c r="L45" s="141"/>
      <c r="M45" s="142"/>
      <c r="N45" s="143"/>
      <c r="O45" s="144"/>
      <c r="P45" s="144"/>
      <c r="Q45" s="145"/>
      <c r="R45" s="145"/>
      <c r="S45" s="145"/>
      <c r="T45" s="146"/>
      <c r="U45" s="147"/>
      <c r="V45" s="144"/>
      <c r="W45" s="148"/>
      <c r="X45" s="132"/>
      <c r="Y45" s="132"/>
      <c r="Z45" s="131"/>
      <c r="AA45" s="132"/>
      <c r="AB45" s="130"/>
      <c r="AC45" s="132"/>
      <c r="AD45" s="132"/>
      <c r="AE45" s="132"/>
      <c r="AF45" s="132"/>
    </row>
    <row r="46" spans="6:32" ht="16.5">
      <c r="F46" s="133"/>
      <c r="G46" s="140"/>
      <c r="H46" s="140"/>
      <c r="I46" s="149"/>
      <c r="J46" s="141"/>
      <c r="K46" s="141"/>
      <c r="L46" s="141"/>
      <c r="M46" s="142"/>
      <c r="N46" s="143"/>
      <c r="O46" s="144"/>
      <c r="P46" s="144"/>
      <c r="Q46" s="145"/>
      <c r="R46" s="145"/>
      <c r="S46" s="145"/>
      <c r="T46" s="146"/>
      <c r="U46" s="147"/>
      <c r="V46" s="144"/>
      <c r="W46" s="148"/>
      <c r="X46" s="132"/>
      <c r="Y46" s="132"/>
      <c r="Z46" s="131"/>
      <c r="AA46" s="132"/>
      <c r="AB46" s="130"/>
      <c r="AC46" s="132"/>
      <c r="AD46" s="132"/>
      <c r="AE46" s="132"/>
      <c r="AF46" s="132"/>
    </row>
    <row r="47" spans="6:32" ht="16.5">
      <c r="F47" s="133"/>
      <c r="G47" s="140"/>
      <c r="H47" s="140"/>
      <c r="I47" s="141"/>
      <c r="J47" s="141"/>
      <c r="K47" s="141"/>
      <c r="L47" s="141"/>
      <c r="M47" s="142"/>
      <c r="N47" s="143"/>
      <c r="O47" s="144"/>
      <c r="P47" s="144"/>
      <c r="Q47" s="145"/>
      <c r="R47" s="145"/>
      <c r="S47" s="145"/>
      <c r="T47" s="146"/>
      <c r="U47" s="147"/>
      <c r="V47" s="144"/>
      <c r="W47" s="148"/>
      <c r="X47" s="132"/>
      <c r="Y47" s="132"/>
      <c r="Z47" s="131"/>
      <c r="AA47" s="132"/>
      <c r="AB47" s="130"/>
      <c r="AC47" s="132"/>
      <c r="AD47" s="132"/>
      <c r="AE47" s="132"/>
      <c r="AF47" s="132"/>
    </row>
    <row r="48" spans="6:32" ht="16.5">
      <c r="F48" s="133"/>
      <c r="G48" s="140"/>
      <c r="H48" s="140"/>
      <c r="I48" s="141"/>
      <c r="J48" s="141"/>
      <c r="K48" s="141"/>
      <c r="L48" s="141"/>
      <c r="M48" s="142"/>
      <c r="N48" s="143"/>
      <c r="O48" s="144"/>
      <c r="P48" s="144"/>
      <c r="Q48" s="145"/>
      <c r="R48" s="145"/>
      <c r="S48" s="145"/>
      <c r="T48" s="146"/>
      <c r="U48" s="147"/>
      <c r="V48" s="144"/>
      <c r="W48" s="148"/>
      <c r="X48" s="132"/>
      <c r="Y48" s="132"/>
      <c r="Z48" s="131"/>
      <c r="AA48" s="132"/>
      <c r="AB48" s="130"/>
      <c r="AC48" s="132"/>
      <c r="AD48" s="132"/>
      <c r="AE48" s="132"/>
      <c r="AF48" s="132"/>
    </row>
    <row r="49" spans="6:32" ht="16.5">
      <c r="F49" s="133"/>
      <c r="G49" s="140"/>
      <c r="H49" s="140"/>
      <c r="I49" s="141"/>
      <c r="J49" s="141"/>
      <c r="K49" s="141"/>
      <c r="L49" s="141"/>
      <c r="M49" s="142"/>
      <c r="N49" s="143"/>
      <c r="O49" s="144"/>
      <c r="P49" s="144"/>
      <c r="Q49" s="145"/>
      <c r="R49" s="145"/>
      <c r="S49" s="145"/>
      <c r="T49" s="146"/>
      <c r="U49" s="147"/>
      <c r="V49" s="144"/>
      <c r="W49" s="148"/>
      <c r="X49" s="132"/>
      <c r="Y49" s="132"/>
      <c r="Z49" s="131"/>
      <c r="AA49" s="132"/>
      <c r="AB49" s="130"/>
      <c r="AC49" s="132"/>
      <c r="AD49" s="132"/>
      <c r="AE49" s="132"/>
      <c r="AF49" s="132"/>
    </row>
    <row r="50" spans="6:32" ht="16.5">
      <c r="F50" s="133"/>
      <c r="G50" s="140"/>
      <c r="H50" s="140"/>
      <c r="I50" s="141"/>
      <c r="J50" s="141"/>
      <c r="K50" s="141"/>
      <c r="L50" s="141"/>
      <c r="M50" s="142"/>
      <c r="N50" s="143"/>
      <c r="O50" s="144"/>
      <c r="P50" s="144"/>
      <c r="Q50" s="145"/>
      <c r="R50" s="145"/>
      <c r="S50" s="145"/>
      <c r="T50" s="146"/>
      <c r="U50" s="147"/>
      <c r="V50" s="144"/>
      <c r="W50" s="148"/>
      <c r="X50" s="132"/>
      <c r="Y50" s="132"/>
      <c r="Z50" s="131"/>
      <c r="AA50" s="132"/>
      <c r="AB50" s="130"/>
      <c r="AC50" s="132"/>
      <c r="AD50" s="132"/>
      <c r="AE50" s="132"/>
      <c r="AF50" s="132"/>
    </row>
    <row r="51" spans="6:32" ht="16.5">
      <c r="F51" s="133"/>
      <c r="G51" s="140"/>
      <c r="H51" s="140"/>
      <c r="I51" s="149"/>
      <c r="J51" s="141"/>
      <c r="K51" s="141"/>
      <c r="L51" s="141"/>
      <c r="M51" s="142"/>
      <c r="N51" s="143"/>
      <c r="O51" s="144"/>
      <c r="P51" s="144"/>
      <c r="Q51" s="145"/>
      <c r="R51" s="145"/>
      <c r="S51" s="145"/>
      <c r="T51" s="146"/>
      <c r="U51" s="147"/>
      <c r="V51" s="144"/>
      <c r="W51" s="148"/>
      <c r="X51" s="132"/>
      <c r="Y51" s="132"/>
      <c r="Z51" s="131"/>
      <c r="AA51" s="132"/>
      <c r="AB51" s="130"/>
      <c r="AC51" s="132"/>
      <c r="AD51" s="132"/>
      <c r="AE51" s="132"/>
      <c r="AF51" s="132"/>
    </row>
    <row r="52" spans="6:32" ht="16.5">
      <c r="F52" s="133"/>
      <c r="G52" s="140"/>
      <c r="H52" s="140"/>
      <c r="I52" s="141"/>
      <c r="J52" s="141"/>
      <c r="K52" s="141"/>
      <c r="L52" s="141"/>
      <c r="M52" s="142"/>
      <c r="N52" s="143"/>
      <c r="O52" s="144"/>
      <c r="P52" s="144"/>
      <c r="Q52" s="145"/>
      <c r="R52" s="145"/>
      <c r="S52" s="145"/>
      <c r="T52" s="146"/>
      <c r="U52" s="147"/>
      <c r="V52" s="144"/>
      <c r="W52" s="148"/>
      <c r="X52" s="132"/>
      <c r="Y52" s="132"/>
      <c r="Z52" s="131"/>
      <c r="AA52" s="132"/>
      <c r="AB52" s="130"/>
      <c r="AC52" s="132"/>
      <c r="AD52" s="132"/>
      <c r="AE52" s="132"/>
      <c r="AF52" s="132"/>
    </row>
    <row r="53" spans="6:32" ht="16.5">
      <c r="F53" s="133"/>
      <c r="G53" s="140"/>
      <c r="H53" s="140"/>
      <c r="I53" s="141"/>
      <c r="J53" s="141"/>
      <c r="K53" s="141"/>
      <c r="L53" s="141"/>
      <c r="M53" s="142"/>
      <c r="N53" s="143"/>
      <c r="O53" s="144"/>
      <c r="P53" s="144"/>
      <c r="Q53" s="145"/>
      <c r="R53" s="145"/>
      <c r="S53" s="145"/>
      <c r="T53" s="146"/>
      <c r="U53" s="147"/>
      <c r="V53" s="144"/>
      <c r="W53" s="148"/>
      <c r="X53" s="132"/>
      <c r="Y53" s="132"/>
      <c r="Z53" s="131"/>
      <c r="AA53" s="132"/>
      <c r="AB53" s="130"/>
      <c r="AC53" s="132"/>
      <c r="AD53" s="132"/>
      <c r="AE53" s="132"/>
      <c r="AF53" s="132"/>
    </row>
    <row r="54" spans="6:32" ht="16.5">
      <c r="F54" s="133"/>
      <c r="G54" s="140"/>
      <c r="H54" s="140"/>
      <c r="I54" s="149"/>
      <c r="J54" s="141"/>
      <c r="K54" s="141"/>
      <c r="L54" s="141"/>
      <c r="M54" s="142"/>
      <c r="N54" s="143"/>
      <c r="O54" s="144"/>
      <c r="P54" s="144"/>
      <c r="Q54" s="145"/>
      <c r="R54" s="145"/>
      <c r="S54" s="145"/>
      <c r="T54" s="146"/>
      <c r="U54" s="147"/>
      <c r="V54" s="144"/>
      <c r="W54" s="148"/>
      <c r="X54" s="132"/>
      <c r="Y54" s="132"/>
      <c r="Z54" s="131"/>
      <c r="AA54" s="132"/>
      <c r="AB54" s="130"/>
      <c r="AC54" s="132"/>
      <c r="AD54" s="132"/>
      <c r="AE54" s="132"/>
      <c r="AF54" s="132"/>
    </row>
    <row r="55" spans="6:32" ht="16.5">
      <c r="F55" s="133"/>
      <c r="G55" s="140"/>
      <c r="H55" s="140"/>
      <c r="I55" s="141"/>
      <c r="J55" s="135"/>
      <c r="K55" s="150"/>
      <c r="L55" s="141"/>
      <c r="M55" s="142"/>
      <c r="N55" s="142"/>
      <c r="O55" s="144"/>
      <c r="P55" s="144"/>
      <c r="Q55" s="144"/>
      <c r="R55" s="148"/>
      <c r="S55" s="148"/>
      <c r="T55" s="148"/>
      <c r="U55" s="147"/>
      <c r="V55" s="144"/>
      <c r="W55" s="144"/>
      <c r="X55" s="132"/>
      <c r="Y55" s="132"/>
      <c r="Z55" s="132"/>
      <c r="AA55" s="132"/>
      <c r="AB55" s="130"/>
      <c r="AC55" s="132"/>
      <c r="AD55" s="132"/>
      <c r="AE55" s="132"/>
      <c r="AF55" s="132"/>
    </row>
    <row r="56" spans="6:32" ht="16.5">
      <c r="F56" s="133"/>
      <c r="G56" s="140"/>
      <c r="H56" s="140"/>
      <c r="I56" s="141"/>
      <c r="J56" s="135"/>
      <c r="K56" s="150"/>
      <c r="L56" s="141"/>
      <c r="M56" s="142"/>
      <c r="N56" s="142"/>
      <c r="O56" s="144"/>
      <c r="P56" s="144"/>
      <c r="Q56" s="144"/>
      <c r="R56" s="148"/>
      <c r="S56" s="148"/>
      <c r="T56" s="148"/>
      <c r="U56" s="147"/>
      <c r="V56" s="144"/>
      <c r="W56" s="144"/>
      <c r="X56" s="132"/>
      <c r="Y56" s="132"/>
      <c r="Z56" s="132"/>
      <c r="AA56" s="132"/>
      <c r="AB56" s="130"/>
      <c r="AC56" s="132"/>
      <c r="AD56" s="132"/>
      <c r="AE56" s="132"/>
      <c r="AF56" s="132"/>
    </row>
    <row r="57" spans="6:32" ht="16.5">
      <c r="F57" s="133"/>
      <c r="G57" s="140"/>
      <c r="H57" s="140"/>
      <c r="I57" s="149"/>
      <c r="J57" s="135"/>
      <c r="K57" s="150"/>
      <c r="L57" s="141"/>
      <c r="M57" s="142"/>
      <c r="N57" s="142"/>
      <c r="O57" s="144"/>
      <c r="P57" s="144"/>
      <c r="Q57" s="144"/>
      <c r="R57" s="148"/>
      <c r="S57" s="148"/>
      <c r="T57" s="148"/>
      <c r="U57" s="147"/>
      <c r="V57" s="144"/>
      <c r="W57" s="144"/>
      <c r="X57" s="132"/>
      <c r="Y57" s="132"/>
      <c r="Z57" s="132"/>
      <c r="AA57" s="132"/>
      <c r="AB57" s="130"/>
      <c r="AC57" s="132"/>
      <c r="AD57" s="132"/>
      <c r="AE57" s="132"/>
      <c r="AF57" s="132"/>
    </row>
    <row r="58" spans="6:32" ht="16.5">
      <c r="F58" s="133"/>
      <c r="G58" s="140"/>
      <c r="H58" s="140"/>
      <c r="I58" s="149"/>
      <c r="J58" s="135"/>
      <c r="K58" s="150"/>
      <c r="L58" s="141"/>
      <c r="M58" s="142"/>
      <c r="N58" s="142"/>
      <c r="O58" s="144"/>
      <c r="P58" s="144"/>
      <c r="Q58" s="144"/>
      <c r="R58" s="148"/>
      <c r="S58" s="144"/>
      <c r="T58" s="148"/>
      <c r="U58" s="147"/>
      <c r="V58" s="144"/>
      <c r="W58" s="144"/>
      <c r="X58" s="132"/>
      <c r="Y58" s="134"/>
      <c r="Z58" s="132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9"/>
      <c r="J59" s="135"/>
      <c r="K59" s="150"/>
      <c r="L59" s="141"/>
      <c r="M59" s="142"/>
      <c r="N59" s="142"/>
      <c r="O59" s="144"/>
      <c r="P59" s="144"/>
      <c r="Q59" s="144"/>
      <c r="R59" s="148"/>
      <c r="S59" s="144"/>
      <c r="T59" s="148"/>
      <c r="U59" s="147"/>
      <c r="V59" s="144"/>
      <c r="W59" s="144"/>
      <c r="X59" s="132"/>
      <c r="Y59" s="134"/>
      <c r="Z59" s="132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35"/>
      <c r="K60" s="150"/>
      <c r="L60" s="141"/>
      <c r="M60" s="142"/>
      <c r="N60" s="142"/>
      <c r="O60" s="144"/>
      <c r="P60" s="144"/>
      <c r="Q60" s="144"/>
      <c r="R60" s="148"/>
      <c r="S60" s="144"/>
      <c r="T60" s="148"/>
      <c r="U60" s="147"/>
      <c r="V60" s="144"/>
      <c r="W60" s="144"/>
      <c r="X60" s="132"/>
      <c r="Y60" s="134"/>
      <c r="Z60" s="132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1"/>
      <c r="J61" s="135"/>
      <c r="K61" s="150"/>
      <c r="L61" s="141"/>
      <c r="M61" s="142"/>
      <c r="N61" s="142"/>
      <c r="O61" s="144"/>
      <c r="P61" s="144"/>
      <c r="Q61" s="144"/>
      <c r="R61" s="148"/>
      <c r="S61" s="144"/>
      <c r="T61" s="148"/>
      <c r="U61" s="147"/>
      <c r="V61" s="144"/>
      <c r="W61" s="144"/>
      <c r="X61" s="132"/>
      <c r="Y61" s="134"/>
      <c r="Z61" s="132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1"/>
      <c r="J62" s="135"/>
      <c r="K62" s="150"/>
      <c r="L62" s="141"/>
      <c r="M62" s="142"/>
      <c r="N62" s="142"/>
      <c r="O62" s="144"/>
      <c r="P62" s="144"/>
      <c r="Q62" s="144"/>
      <c r="R62" s="148"/>
      <c r="S62" s="144"/>
      <c r="T62" s="148"/>
      <c r="U62" s="147"/>
      <c r="V62" s="144"/>
      <c r="W62" s="144"/>
      <c r="X62" s="132"/>
      <c r="Y62" s="134"/>
      <c r="Z62" s="132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35"/>
      <c r="K63" s="150"/>
      <c r="L63" s="141"/>
      <c r="M63" s="142"/>
      <c r="N63" s="142"/>
      <c r="O63" s="144"/>
      <c r="P63" s="144"/>
      <c r="Q63" s="144"/>
      <c r="R63" s="148"/>
      <c r="S63" s="144"/>
      <c r="T63" s="148"/>
      <c r="U63" s="147"/>
      <c r="V63" s="144"/>
      <c r="W63" s="144"/>
      <c r="X63" s="132"/>
      <c r="Y63" s="134"/>
      <c r="Z63" s="132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9"/>
      <c r="J64" s="135"/>
      <c r="K64" s="150"/>
      <c r="L64" s="141"/>
      <c r="M64" s="142"/>
      <c r="N64" s="142"/>
      <c r="O64" s="144"/>
      <c r="P64" s="144"/>
      <c r="Q64" s="144"/>
      <c r="R64" s="148"/>
      <c r="S64" s="144"/>
      <c r="T64" s="148"/>
      <c r="U64" s="147"/>
      <c r="V64" s="144"/>
      <c r="W64" s="144"/>
      <c r="X64" s="132"/>
      <c r="Y64" s="134"/>
      <c r="Z64" s="132"/>
      <c r="AA64" s="132"/>
      <c r="AB64" s="87"/>
      <c r="AC64" s="87"/>
      <c r="AD64" s="87"/>
      <c r="AE64" s="87"/>
      <c r="AF64" s="87"/>
    </row>
    <row r="65" spans="6:32" ht="16.5">
      <c r="F65" s="133"/>
      <c r="G65" s="140"/>
      <c r="H65" s="140"/>
      <c r="I65" s="149"/>
      <c r="J65" s="135"/>
      <c r="K65" s="150"/>
      <c r="L65" s="141"/>
      <c r="M65" s="142"/>
      <c r="N65" s="142"/>
      <c r="O65" s="144"/>
      <c r="P65" s="144"/>
      <c r="Q65" s="144"/>
      <c r="R65" s="148"/>
      <c r="S65" s="144"/>
      <c r="T65" s="148"/>
      <c r="U65" s="147"/>
      <c r="V65" s="144"/>
      <c r="W65" s="144"/>
      <c r="X65" s="132"/>
      <c r="Y65" s="134"/>
      <c r="Z65" s="132"/>
      <c r="AA65" s="132"/>
      <c r="AB65" s="87"/>
      <c r="AC65" s="87"/>
      <c r="AD65" s="87"/>
      <c r="AE65" s="87"/>
      <c r="AF65" s="87"/>
    </row>
    <row r="66" spans="6:32" ht="16.5">
      <c r="F66" s="133"/>
      <c r="G66" s="140"/>
      <c r="H66" s="140"/>
      <c r="I66" s="149"/>
      <c r="J66" s="135"/>
      <c r="K66" s="150"/>
      <c r="L66" s="141"/>
      <c r="M66" s="142"/>
      <c r="N66" s="142"/>
      <c r="O66" s="144"/>
      <c r="P66" s="144"/>
      <c r="Q66" s="144"/>
      <c r="R66" s="148"/>
      <c r="S66" s="144"/>
      <c r="T66" s="148"/>
      <c r="U66" s="147"/>
      <c r="V66" s="144"/>
      <c r="W66" s="144"/>
      <c r="X66" s="132"/>
      <c r="Y66" s="134"/>
      <c r="Z66" s="132"/>
      <c r="AA66" s="132"/>
      <c r="AB66" s="209"/>
      <c r="AC66" s="136"/>
      <c r="AD66" s="136"/>
      <c r="AE66" s="136"/>
      <c r="AF66" s="136"/>
    </row>
    <row r="67" spans="6:32" ht="16.5">
      <c r="F67" s="133"/>
      <c r="G67" s="151"/>
      <c r="H67" s="86"/>
      <c r="I67" s="151"/>
      <c r="J67" s="86"/>
      <c r="K67" s="151"/>
      <c r="L67" s="151"/>
      <c r="M67" s="151"/>
      <c r="N67" s="151"/>
      <c r="O67" s="152"/>
      <c r="P67" s="152"/>
      <c r="Q67" s="151"/>
      <c r="R67" s="151"/>
      <c r="S67" s="151"/>
      <c r="T67" s="151"/>
      <c r="U67" s="152"/>
      <c r="V67" s="152"/>
      <c r="W67" s="151"/>
      <c r="X67" s="87"/>
      <c r="Y67" s="87"/>
      <c r="Z67" s="87"/>
      <c r="AA67" s="87"/>
      <c r="AB67" s="207"/>
      <c r="AC67" s="87"/>
      <c r="AD67" s="87"/>
      <c r="AE67" s="87"/>
      <c r="AF67" s="87"/>
    </row>
    <row r="68" spans="6:32" ht="16.5">
      <c r="F68" s="133"/>
      <c r="G68" s="87"/>
      <c r="H68" s="86"/>
      <c r="I68" s="87"/>
      <c r="J68" s="88"/>
      <c r="K68" s="87"/>
      <c r="L68" s="87"/>
      <c r="M68" s="87"/>
      <c r="N68" s="87"/>
      <c r="O68" s="107"/>
      <c r="P68" s="107"/>
      <c r="Q68" s="87"/>
      <c r="R68" s="87"/>
      <c r="S68" s="87"/>
      <c r="T68" s="87"/>
      <c r="U68" s="107"/>
      <c r="V68" s="107"/>
      <c r="W68" s="87"/>
      <c r="X68" s="87"/>
      <c r="Y68" s="87"/>
      <c r="Z68" s="87"/>
      <c r="AA68" s="87"/>
      <c r="AB68" s="87"/>
      <c r="AC68" s="87"/>
      <c r="AD68" s="87"/>
      <c r="AE68" s="87"/>
      <c r="AF68" s="87"/>
    </row>
    <row r="69" spans="6:27" ht="16.5">
      <c r="F69" s="136"/>
      <c r="G69" s="234"/>
      <c r="H69" s="234"/>
      <c r="I69" s="234"/>
      <c r="J69" s="137"/>
      <c r="K69" s="234"/>
      <c r="L69" s="234"/>
      <c r="M69" s="234"/>
      <c r="N69" s="234"/>
      <c r="O69" s="234"/>
      <c r="P69" s="138"/>
      <c r="Q69" s="116"/>
      <c r="R69" s="233"/>
      <c r="S69" s="233"/>
      <c r="T69" s="233"/>
      <c r="U69" s="233"/>
      <c r="V69" s="138"/>
      <c r="W69" s="136"/>
      <c r="X69" s="209"/>
      <c r="Y69" s="209"/>
      <c r="Z69" s="209"/>
      <c r="AA69" s="209"/>
    </row>
    <row r="70" spans="6:27" ht="16.5">
      <c r="F70" s="87"/>
      <c r="G70" s="238"/>
      <c r="H70" s="238"/>
      <c r="I70" s="238"/>
      <c r="J70" s="139"/>
      <c r="K70" s="238"/>
      <c r="L70" s="238"/>
      <c r="M70" s="238"/>
      <c r="N70" s="238"/>
      <c r="O70" s="238"/>
      <c r="P70" s="107"/>
      <c r="Q70" s="183"/>
      <c r="R70" s="183"/>
      <c r="S70" s="239"/>
      <c r="T70" s="239"/>
      <c r="U70" s="107"/>
      <c r="V70" s="107"/>
      <c r="W70" s="87"/>
      <c r="X70" s="207"/>
      <c r="Y70" s="207"/>
      <c r="Z70" s="207"/>
      <c r="AA70" s="207"/>
    </row>
    <row r="71" spans="6:27" ht="16.5">
      <c r="F71" s="87"/>
      <c r="G71" s="87"/>
      <c r="H71" s="86"/>
      <c r="I71" s="87"/>
      <c r="J71" s="88"/>
      <c r="K71" s="87"/>
      <c r="L71" s="87"/>
      <c r="M71" s="87"/>
      <c r="N71" s="87"/>
      <c r="O71" s="107"/>
      <c r="P71" s="107"/>
      <c r="Q71" s="87"/>
      <c r="R71" s="87"/>
      <c r="S71" s="87"/>
      <c r="T71" s="87"/>
      <c r="U71" s="107"/>
      <c r="V71" s="107"/>
      <c r="W71" s="87"/>
      <c r="X71" s="87"/>
      <c r="Y71" s="87"/>
      <c r="Z71" s="87"/>
      <c r="AA71" s="87"/>
    </row>
  </sheetData>
  <sheetProtection/>
  <mergeCells count="41">
    <mergeCell ref="J6:O6"/>
    <mergeCell ref="K29:K30"/>
    <mergeCell ref="L29:L30"/>
    <mergeCell ref="A1:O1"/>
    <mergeCell ref="A6:A7"/>
    <mergeCell ref="B6:B7"/>
    <mergeCell ref="C6:C7"/>
    <mergeCell ref="D6:D7"/>
    <mergeCell ref="E6:E7"/>
    <mergeCell ref="F6:F7"/>
    <mergeCell ref="G6:G7"/>
    <mergeCell ref="R69:U69"/>
    <mergeCell ref="P6:U6"/>
    <mergeCell ref="V6:AA6"/>
    <mergeCell ref="F24:T24"/>
    <mergeCell ref="F29:F30"/>
    <mergeCell ref="G29:G30"/>
    <mergeCell ref="H29:H30"/>
    <mergeCell ref="H6:I6"/>
    <mergeCell ref="N19:O19"/>
    <mergeCell ref="G70:I70"/>
    <mergeCell ref="K70:O70"/>
    <mergeCell ref="S70:T70"/>
    <mergeCell ref="M29:N29"/>
    <mergeCell ref="O29:T29"/>
    <mergeCell ref="U29:Z29"/>
    <mergeCell ref="G69:I69"/>
    <mergeCell ref="K69:O69"/>
    <mergeCell ref="B21:D21"/>
    <mergeCell ref="F21:J21"/>
    <mergeCell ref="M21:P21"/>
    <mergeCell ref="S21:W21"/>
    <mergeCell ref="I29:I30"/>
    <mergeCell ref="J29:J30"/>
    <mergeCell ref="S19:W19"/>
    <mergeCell ref="B18:D18"/>
    <mergeCell ref="F18:J18"/>
    <mergeCell ref="M18:P18"/>
    <mergeCell ref="S18:W18"/>
    <mergeCell ref="B19:D19"/>
    <mergeCell ref="F19:J19"/>
  </mergeCells>
  <hyperlinks>
    <hyperlink ref="H6:I6" r:id="rId1" display="OBRA CAPITALIZABLE   (8)"/>
  </hyperlinks>
  <printOptions horizontalCentered="1"/>
  <pageMargins left="0.2362204724409449" right="0.2362204724409449" top="0.7480314960629921" bottom="0.35433070866141736" header="0" footer="0"/>
  <pageSetup fitToHeight="0" horizontalDpi="600" verticalDpi="600" orientation="landscape" paperSize="9" scale="4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9"/>
  <sheetViews>
    <sheetView showGridLines="0" zoomScale="68" zoomScaleNormal="68" zoomScalePageLayoutView="30" workbookViewId="0" topLeftCell="A1">
      <selection activeCell="A8" sqref="A8:A43"/>
    </sheetView>
  </sheetViews>
  <sheetFormatPr defaultColWidth="11.421875" defaultRowHeight="15"/>
  <cols>
    <col min="1" max="1" width="47.28125" style="84" customWidth="1"/>
    <col min="2" max="2" width="17.140625" style="84" customWidth="1"/>
    <col min="3" max="3" width="18.140625" style="102" customWidth="1"/>
    <col min="4" max="4" width="33.140625" style="84" customWidth="1"/>
    <col min="5" max="5" width="19.8515625" style="104" customWidth="1"/>
    <col min="6" max="6" width="20.421875" style="84" customWidth="1"/>
    <col min="7" max="7" width="21.421875" style="84" customWidth="1"/>
    <col min="8" max="8" width="9.8515625" style="84" customWidth="1"/>
    <col min="9" max="9" width="13.8515625" style="84" customWidth="1"/>
    <col min="10" max="10" width="16.140625" style="111" bestFit="1" customWidth="1"/>
    <col min="11" max="11" width="15.140625" style="111" bestFit="1" customWidth="1"/>
    <col min="12" max="13" width="15.28125" style="84" customWidth="1"/>
    <col min="14" max="14" width="18.421875" style="84" customWidth="1"/>
    <col min="15" max="15" width="17.421875" style="84" customWidth="1"/>
    <col min="16" max="16" width="18.00390625" style="111" bestFit="1" customWidth="1"/>
    <col min="17" max="17" width="15.421875" style="111" bestFit="1" customWidth="1"/>
    <col min="18" max="18" width="15.140625" style="84" customWidth="1"/>
    <col min="19" max="19" width="14.421875" style="84" customWidth="1"/>
    <col min="20" max="20" width="16.57421875" style="84" customWidth="1"/>
    <col min="21" max="21" width="16.8515625" style="84" customWidth="1"/>
    <col min="22" max="22" width="18.7109375" style="84" customWidth="1"/>
    <col min="23" max="23" width="17.140625" style="84" customWidth="1"/>
    <col min="24" max="24" width="17.28125" style="84" customWidth="1"/>
    <col min="25" max="25" width="14.421875" style="84" customWidth="1"/>
    <col min="26" max="26" width="18.140625" style="84" customWidth="1"/>
    <col min="27" max="27" width="14.421875" style="84" customWidth="1"/>
    <col min="28" max="16384" width="11.421875" style="84" customWidth="1"/>
  </cols>
  <sheetData>
    <row r="1" spans="1:15" ht="23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6.5">
      <c r="A2" s="85" t="s">
        <v>24</v>
      </c>
      <c r="B2" s="85" t="s">
        <v>93</v>
      </c>
      <c r="C2" s="86"/>
      <c r="D2" s="87"/>
      <c r="E2" s="88"/>
      <c r="F2" s="87"/>
      <c r="G2" s="87"/>
      <c r="H2" s="87"/>
      <c r="I2" s="87"/>
      <c r="J2" s="107"/>
      <c r="K2" s="107"/>
      <c r="L2" s="87"/>
      <c r="M2" s="87"/>
      <c r="N2" s="87"/>
      <c r="O2" s="87"/>
    </row>
    <row r="3" spans="1:16" ht="25.5">
      <c r="A3" s="85"/>
      <c r="B3" s="87"/>
      <c r="C3" s="89"/>
      <c r="D3" s="90"/>
      <c r="E3" s="91"/>
      <c r="F3" s="90"/>
      <c r="G3" s="90"/>
      <c r="H3" s="90"/>
      <c r="I3" s="90"/>
      <c r="J3" s="108"/>
      <c r="K3" s="108"/>
      <c r="L3" s="90"/>
      <c r="M3" s="90"/>
      <c r="N3" s="90"/>
      <c r="O3" s="90"/>
      <c r="P3" s="112"/>
    </row>
    <row r="4" spans="1:15" ht="16.5">
      <c r="A4" s="85" t="s">
        <v>137</v>
      </c>
      <c r="B4" s="87"/>
      <c r="C4" s="86"/>
      <c r="D4" s="87"/>
      <c r="E4" s="88"/>
      <c r="F4" s="87"/>
      <c r="G4" s="87"/>
      <c r="H4" s="87"/>
      <c r="I4" s="87"/>
      <c r="J4" s="107"/>
      <c r="K4" s="107"/>
      <c r="L4" s="87"/>
      <c r="M4" s="87"/>
      <c r="N4" s="87"/>
      <c r="O4" s="87"/>
    </row>
    <row r="5" spans="1:24" ht="25.5">
      <c r="A5" s="87"/>
      <c r="B5" s="87"/>
      <c r="C5" s="86"/>
      <c r="D5" s="87"/>
      <c r="E5" s="88"/>
      <c r="F5" s="87"/>
      <c r="G5" s="87"/>
      <c r="H5" s="87"/>
      <c r="I5" s="87"/>
      <c r="J5" s="109"/>
      <c r="K5" s="107"/>
      <c r="L5" s="87"/>
      <c r="M5" s="87"/>
      <c r="N5" s="87"/>
      <c r="O5" s="87"/>
      <c r="X5" s="92"/>
    </row>
    <row r="6" spans="1:27" ht="56.25" customHeight="1">
      <c r="A6" s="242" t="s">
        <v>85</v>
      </c>
      <c r="B6" s="242" t="s">
        <v>87</v>
      </c>
      <c r="C6" s="252" t="s">
        <v>88</v>
      </c>
      <c r="D6" s="248" t="s">
        <v>89</v>
      </c>
      <c r="E6" s="242" t="s">
        <v>90</v>
      </c>
      <c r="F6" s="242" t="s">
        <v>86</v>
      </c>
      <c r="G6" s="242" t="s">
        <v>91</v>
      </c>
      <c r="H6" s="250" t="s">
        <v>92</v>
      </c>
      <c r="I6" s="251"/>
      <c r="J6" s="242" t="s">
        <v>131</v>
      </c>
      <c r="K6" s="242"/>
      <c r="L6" s="242"/>
      <c r="M6" s="243"/>
      <c r="N6" s="243"/>
      <c r="O6" s="243"/>
      <c r="P6" s="246" t="s">
        <v>132</v>
      </c>
      <c r="Q6" s="246"/>
      <c r="R6" s="246"/>
      <c r="S6" s="247"/>
      <c r="T6" s="247"/>
      <c r="U6" s="247"/>
      <c r="V6" s="246" t="s">
        <v>133</v>
      </c>
      <c r="W6" s="246"/>
      <c r="X6" s="246"/>
      <c r="Y6" s="246"/>
      <c r="Z6" s="246"/>
      <c r="AA6" s="246"/>
    </row>
    <row r="7" spans="1:27" ht="40.5">
      <c r="A7" s="242"/>
      <c r="B7" s="242"/>
      <c r="C7" s="252"/>
      <c r="D7" s="249"/>
      <c r="E7" s="242"/>
      <c r="F7" s="242"/>
      <c r="G7" s="242"/>
      <c r="H7" s="93" t="s">
        <v>16</v>
      </c>
      <c r="I7" s="93" t="s">
        <v>17</v>
      </c>
      <c r="J7" s="120" t="s">
        <v>8</v>
      </c>
      <c r="K7" s="110" t="s">
        <v>9</v>
      </c>
      <c r="L7" s="95" t="s">
        <v>10</v>
      </c>
      <c r="M7" s="95" t="s">
        <v>11</v>
      </c>
      <c r="N7" s="95" t="s">
        <v>12</v>
      </c>
      <c r="O7" s="6" t="s">
        <v>134</v>
      </c>
      <c r="P7" s="110" t="s">
        <v>0</v>
      </c>
      <c r="Q7" s="110" t="s">
        <v>9</v>
      </c>
      <c r="R7" s="94" t="s">
        <v>10</v>
      </c>
      <c r="S7" s="94" t="s">
        <v>11</v>
      </c>
      <c r="T7" s="94" t="s">
        <v>12</v>
      </c>
      <c r="U7" s="6" t="s">
        <v>134</v>
      </c>
      <c r="V7" s="94" t="s">
        <v>0</v>
      </c>
      <c r="W7" s="95" t="s">
        <v>9</v>
      </c>
      <c r="X7" s="94" t="s">
        <v>10</v>
      </c>
      <c r="Y7" s="94" t="s">
        <v>11</v>
      </c>
      <c r="Z7" s="94" t="s">
        <v>12</v>
      </c>
      <c r="AA7" s="94" t="s">
        <v>13</v>
      </c>
    </row>
    <row r="8" spans="1:27" ht="59.25" customHeight="1">
      <c r="A8" s="125"/>
      <c r="B8" s="97"/>
      <c r="C8" s="96"/>
      <c r="D8" s="54"/>
      <c r="E8" s="117"/>
      <c r="F8" s="117"/>
      <c r="G8" s="117">
        <v>36</v>
      </c>
      <c r="H8" s="118" t="s">
        <v>74</v>
      </c>
      <c r="I8" s="93"/>
      <c r="J8" s="119"/>
      <c r="K8" s="99"/>
      <c r="L8" s="95"/>
      <c r="M8" s="95"/>
      <c r="N8" s="95"/>
      <c r="O8" s="6"/>
      <c r="P8" s="110"/>
      <c r="Q8" s="121"/>
      <c r="R8" s="94"/>
      <c r="S8" s="94"/>
      <c r="T8" s="94"/>
      <c r="U8" s="6"/>
      <c r="V8" s="94"/>
      <c r="W8" s="95"/>
      <c r="X8" s="94"/>
      <c r="Y8" s="94"/>
      <c r="Z8" s="94"/>
      <c r="AA8" s="94"/>
    </row>
    <row r="9" spans="1:27" ht="68.25" customHeight="1">
      <c r="A9" s="125"/>
      <c r="B9" s="97"/>
      <c r="C9" s="96"/>
      <c r="D9" s="54"/>
      <c r="E9" s="117"/>
      <c r="F9" s="117"/>
      <c r="G9" s="117">
        <v>36</v>
      </c>
      <c r="H9" s="118" t="s">
        <v>74</v>
      </c>
      <c r="I9" s="93"/>
      <c r="J9" s="119"/>
      <c r="K9" s="99"/>
      <c r="L9" s="95"/>
      <c r="M9" s="95"/>
      <c r="N9" s="95"/>
      <c r="O9" s="6"/>
      <c r="P9" s="110"/>
      <c r="Q9" s="121"/>
      <c r="R9" s="94"/>
      <c r="S9" s="94"/>
      <c r="T9" s="94"/>
      <c r="U9" s="6"/>
      <c r="V9" s="94"/>
      <c r="W9" s="95"/>
      <c r="X9" s="94"/>
      <c r="Y9" s="94"/>
      <c r="Z9" s="94"/>
      <c r="AA9" s="94"/>
    </row>
    <row r="10" spans="1:27" ht="42.75" customHeight="1">
      <c r="A10" s="125"/>
      <c r="B10" s="97"/>
      <c r="C10" s="96"/>
      <c r="D10" s="54"/>
      <c r="E10" s="117"/>
      <c r="F10" s="117"/>
      <c r="G10" s="117">
        <v>36</v>
      </c>
      <c r="H10" s="118" t="s">
        <v>74</v>
      </c>
      <c r="I10" s="93"/>
      <c r="J10" s="119"/>
      <c r="K10" s="99"/>
      <c r="L10" s="95"/>
      <c r="M10" s="95"/>
      <c r="N10" s="95"/>
      <c r="O10" s="6"/>
      <c r="P10" s="110"/>
      <c r="Q10" s="121"/>
      <c r="R10" s="94"/>
      <c r="S10" s="94"/>
      <c r="T10" s="94"/>
      <c r="U10" s="6"/>
      <c r="V10" s="94"/>
      <c r="W10" s="95"/>
      <c r="X10" s="94"/>
      <c r="Y10" s="94"/>
      <c r="Z10" s="94"/>
      <c r="AA10" s="94"/>
    </row>
    <row r="11" spans="1:27" ht="63.75" customHeight="1">
      <c r="A11" s="125"/>
      <c r="B11" s="97"/>
      <c r="C11" s="96"/>
      <c r="D11" s="54"/>
      <c r="E11" s="117"/>
      <c r="F11" s="117"/>
      <c r="G11" s="117">
        <v>36</v>
      </c>
      <c r="H11" s="118" t="s">
        <v>74</v>
      </c>
      <c r="I11" s="93"/>
      <c r="J11" s="119"/>
      <c r="K11" s="99"/>
      <c r="L11" s="95"/>
      <c r="M11" s="95"/>
      <c r="N11" s="95"/>
      <c r="O11" s="6"/>
      <c r="P11" s="110"/>
      <c r="Q11" s="121"/>
      <c r="R11" s="94"/>
      <c r="S11" s="94"/>
      <c r="T11" s="94"/>
      <c r="U11" s="6"/>
      <c r="V11" s="94"/>
      <c r="W11" s="95"/>
      <c r="X11" s="94"/>
      <c r="Y11" s="94"/>
      <c r="Z11" s="94"/>
      <c r="AA11" s="94"/>
    </row>
    <row r="12" spans="1:27" ht="71.25" customHeight="1">
      <c r="A12" s="125"/>
      <c r="B12" s="97"/>
      <c r="C12" s="96"/>
      <c r="D12" s="54"/>
      <c r="E12" s="117"/>
      <c r="F12" s="117"/>
      <c r="G12" s="117">
        <v>36</v>
      </c>
      <c r="H12" s="118" t="s">
        <v>74</v>
      </c>
      <c r="I12" s="93"/>
      <c r="J12" s="119"/>
      <c r="K12" s="99"/>
      <c r="L12" s="95"/>
      <c r="M12" s="95"/>
      <c r="N12" s="95"/>
      <c r="O12" s="6"/>
      <c r="P12" s="110"/>
      <c r="Q12" s="121"/>
      <c r="R12" s="94"/>
      <c r="S12" s="94"/>
      <c r="T12" s="94"/>
      <c r="U12" s="6"/>
      <c r="V12" s="94"/>
      <c r="W12" s="95"/>
      <c r="X12" s="94"/>
      <c r="Y12" s="94"/>
      <c r="Z12" s="94"/>
      <c r="AA12" s="94"/>
    </row>
    <row r="13" spans="1:27" ht="90" customHeight="1">
      <c r="A13" s="125"/>
      <c r="B13" s="97"/>
      <c r="C13" s="96"/>
      <c r="D13" s="122"/>
      <c r="E13" s="117"/>
      <c r="F13" s="117"/>
      <c r="G13" s="117">
        <v>36</v>
      </c>
      <c r="H13" s="118" t="s">
        <v>74</v>
      </c>
      <c r="I13" s="93"/>
      <c r="J13" s="119"/>
      <c r="K13" s="99"/>
      <c r="L13" s="95"/>
      <c r="M13" s="95"/>
      <c r="N13" s="95"/>
      <c r="O13" s="6"/>
      <c r="P13" s="110"/>
      <c r="Q13" s="121"/>
      <c r="R13" s="94"/>
      <c r="S13" s="94"/>
      <c r="T13" s="94"/>
      <c r="U13" s="6"/>
      <c r="V13" s="94"/>
      <c r="W13" s="95"/>
      <c r="X13" s="94"/>
      <c r="Y13" s="94"/>
      <c r="Z13" s="94"/>
      <c r="AA13" s="94"/>
    </row>
    <row r="14" spans="1:27" ht="61.5" customHeight="1">
      <c r="A14" s="125"/>
      <c r="B14" s="97"/>
      <c r="C14" s="96"/>
      <c r="D14" s="54"/>
      <c r="E14" s="117"/>
      <c r="F14" s="117"/>
      <c r="G14" s="117">
        <v>36</v>
      </c>
      <c r="H14" s="118" t="s">
        <v>74</v>
      </c>
      <c r="I14" s="93"/>
      <c r="J14" s="119"/>
      <c r="K14" s="99"/>
      <c r="L14" s="95"/>
      <c r="M14" s="95"/>
      <c r="N14" s="95"/>
      <c r="O14" s="6"/>
      <c r="P14" s="110"/>
      <c r="Q14" s="121"/>
      <c r="R14" s="94"/>
      <c r="S14" s="94"/>
      <c r="T14" s="94"/>
      <c r="U14" s="6"/>
      <c r="V14" s="94"/>
      <c r="W14" s="95"/>
      <c r="X14" s="94"/>
      <c r="Y14" s="94"/>
      <c r="Z14" s="94"/>
      <c r="AA14" s="94"/>
    </row>
    <row r="15" spans="1:27" ht="54.75" customHeight="1">
      <c r="A15" s="125"/>
      <c r="B15" s="97"/>
      <c r="C15" s="96"/>
      <c r="D15" s="54"/>
      <c r="E15" s="117"/>
      <c r="F15" s="117"/>
      <c r="G15" s="117">
        <v>36</v>
      </c>
      <c r="H15" s="118" t="s">
        <v>74</v>
      </c>
      <c r="I15" s="93"/>
      <c r="J15" s="119"/>
      <c r="K15" s="99"/>
      <c r="L15" s="95"/>
      <c r="M15" s="95"/>
      <c r="N15" s="95"/>
      <c r="O15" s="6"/>
      <c r="P15" s="110"/>
      <c r="Q15" s="121"/>
      <c r="R15" s="94"/>
      <c r="S15" s="94"/>
      <c r="T15" s="94"/>
      <c r="U15" s="6"/>
      <c r="V15" s="94"/>
      <c r="W15" s="95"/>
      <c r="X15" s="94"/>
      <c r="Y15" s="94"/>
      <c r="Z15" s="94"/>
      <c r="AA15" s="94"/>
    </row>
    <row r="16" spans="1:27" ht="65.25" customHeight="1">
      <c r="A16" s="125"/>
      <c r="B16" s="97"/>
      <c r="C16" s="96"/>
      <c r="D16" s="122"/>
      <c r="E16" s="117"/>
      <c r="F16" s="117"/>
      <c r="G16" s="117">
        <v>36</v>
      </c>
      <c r="H16" s="118" t="s">
        <v>74</v>
      </c>
      <c r="I16" s="93"/>
      <c r="J16" s="119"/>
      <c r="K16" s="99"/>
      <c r="L16" s="95"/>
      <c r="M16" s="95"/>
      <c r="N16" s="95"/>
      <c r="O16" s="6"/>
      <c r="P16" s="110"/>
      <c r="Q16" s="121"/>
      <c r="R16" s="94"/>
      <c r="S16" s="94"/>
      <c r="T16" s="94"/>
      <c r="U16" s="6"/>
      <c r="V16" s="94"/>
      <c r="W16" s="95"/>
      <c r="X16" s="94"/>
      <c r="Y16" s="94"/>
      <c r="Z16" s="94"/>
      <c r="AA16" s="94"/>
    </row>
    <row r="17" spans="1:27" ht="69.75" customHeight="1">
      <c r="A17" s="125"/>
      <c r="B17" s="97"/>
      <c r="C17" s="96"/>
      <c r="D17" s="122"/>
      <c r="E17" s="117"/>
      <c r="F17" s="117"/>
      <c r="G17" s="117">
        <v>36</v>
      </c>
      <c r="H17" s="118" t="s">
        <v>74</v>
      </c>
      <c r="I17" s="93"/>
      <c r="J17" s="119"/>
      <c r="K17" s="99"/>
      <c r="L17" s="95"/>
      <c r="M17" s="95"/>
      <c r="N17" s="95"/>
      <c r="O17" s="6"/>
      <c r="P17" s="110"/>
      <c r="Q17" s="121"/>
      <c r="R17" s="94"/>
      <c r="S17" s="94"/>
      <c r="T17" s="94"/>
      <c r="U17" s="6"/>
      <c r="V17" s="94"/>
      <c r="W17" s="95"/>
      <c r="X17" s="94"/>
      <c r="Y17" s="94"/>
      <c r="Z17" s="94"/>
      <c r="AA17" s="94"/>
    </row>
    <row r="18" spans="1:27" ht="72" customHeight="1">
      <c r="A18" s="125"/>
      <c r="B18" s="97"/>
      <c r="C18" s="96"/>
      <c r="D18" s="54"/>
      <c r="E18" s="117"/>
      <c r="F18" s="117"/>
      <c r="G18" s="117">
        <v>36</v>
      </c>
      <c r="H18" s="118" t="s">
        <v>74</v>
      </c>
      <c r="I18" s="93"/>
      <c r="J18" s="119"/>
      <c r="K18" s="99"/>
      <c r="L18" s="95"/>
      <c r="M18" s="95"/>
      <c r="N18" s="95"/>
      <c r="O18" s="6"/>
      <c r="P18" s="110"/>
      <c r="Q18" s="121"/>
      <c r="R18" s="94"/>
      <c r="S18" s="94"/>
      <c r="T18" s="94"/>
      <c r="U18" s="6"/>
      <c r="V18" s="94"/>
      <c r="W18" s="95"/>
      <c r="X18" s="94"/>
      <c r="Y18" s="94"/>
      <c r="Z18" s="94"/>
      <c r="AA18" s="94"/>
    </row>
    <row r="19" spans="1:27" ht="56.25" customHeight="1">
      <c r="A19" s="125"/>
      <c r="B19" s="97"/>
      <c r="C19" s="96"/>
      <c r="D19" s="54"/>
      <c r="E19" s="117"/>
      <c r="F19" s="117"/>
      <c r="G19" s="117">
        <v>36</v>
      </c>
      <c r="H19" s="118" t="s">
        <v>74</v>
      </c>
      <c r="I19" s="93"/>
      <c r="J19" s="119"/>
      <c r="K19" s="99"/>
      <c r="L19" s="95"/>
      <c r="M19" s="95"/>
      <c r="N19" s="95"/>
      <c r="O19" s="6"/>
      <c r="P19" s="110"/>
      <c r="Q19" s="121"/>
      <c r="R19" s="94"/>
      <c r="S19" s="94"/>
      <c r="T19" s="94"/>
      <c r="U19" s="6"/>
      <c r="V19" s="94"/>
      <c r="W19" s="95"/>
      <c r="X19" s="94"/>
      <c r="Y19" s="94"/>
      <c r="Z19" s="94"/>
      <c r="AA19" s="94"/>
    </row>
    <row r="20" spans="1:27" ht="48" customHeight="1">
      <c r="A20" s="125"/>
      <c r="B20" s="97"/>
      <c r="C20" s="96"/>
      <c r="D20" s="54"/>
      <c r="E20" s="117"/>
      <c r="F20" s="117"/>
      <c r="G20" s="117">
        <v>36</v>
      </c>
      <c r="H20" s="118" t="s">
        <v>74</v>
      </c>
      <c r="I20" s="93"/>
      <c r="J20" s="119"/>
      <c r="K20" s="99"/>
      <c r="L20" s="95"/>
      <c r="M20" s="95"/>
      <c r="N20" s="95"/>
      <c r="O20" s="6"/>
      <c r="P20" s="110"/>
      <c r="Q20" s="121"/>
      <c r="R20" s="94"/>
      <c r="S20" s="94"/>
      <c r="T20" s="94"/>
      <c r="U20" s="6"/>
      <c r="V20" s="94"/>
      <c r="W20" s="95"/>
      <c r="X20" s="94"/>
      <c r="Y20" s="94"/>
      <c r="Z20" s="94"/>
      <c r="AA20" s="94"/>
    </row>
    <row r="21" spans="1:27" ht="56.25" customHeight="1">
      <c r="A21" s="125"/>
      <c r="B21" s="97"/>
      <c r="C21" s="96"/>
      <c r="D21" s="54"/>
      <c r="E21" s="117"/>
      <c r="F21" s="117"/>
      <c r="G21" s="117">
        <v>36</v>
      </c>
      <c r="H21" s="118" t="s">
        <v>74</v>
      </c>
      <c r="I21" s="93"/>
      <c r="J21" s="119"/>
      <c r="K21" s="99"/>
      <c r="L21" s="95"/>
      <c r="M21" s="95"/>
      <c r="N21" s="95"/>
      <c r="O21" s="6"/>
      <c r="P21" s="110"/>
      <c r="Q21" s="121"/>
      <c r="R21" s="94"/>
      <c r="S21" s="94"/>
      <c r="T21" s="94"/>
      <c r="U21" s="6"/>
      <c r="V21" s="94"/>
      <c r="W21" s="95"/>
      <c r="X21" s="94"/>
      <c r="Y21" s="94"/>
      <c r="Z21" s="94"/>
      <c r="AA21" s="94"/>
    </row>
    <row r="22" spans="1:27" ht="68.25" customHeight="1">
      <c r="A22" s="125"/>
      <c r="B22" s="97"/>
      <c r="C22" s="96"/>
      <c r="D22" s="54"/>
      <c r="E22" s="117"/>
      <c r="F22" s="117"/>
      <c r="G22" s="117">
        <v>36</v>
      </c>
      <c r="H22" s="118" t="s">
        <v>74</v>
      </c>
      <c r="I22" s="93"/>
      <c r="J22" s="119"/>
      <c r="K22" s="99"/>
      <c r="L22" s="95"/>
      <c r="M22" s="95"/>
      <c r="N22" s="95"/>
      <c r="O22" s="6"/>
      <c r="P22" s="110"/>
      <c r="Q22" s="121"/>
      <c r="R22" s="94"/>
      <c r="S22" s="94"/>
      <c r="T22" s="94"/>
      <c r="U22" s="6"/>
      <c r="V22" s="94"/>
      <c r="W22" s="95"/>
      <c r="X22" s="94"/>
      <c r="Y22" s="94"/>
      <c r="Z22" s="94"/>
      <c r="AA22" s="94"/>
    </row>
    <row r="23" spans="1:27" ht="60" customHeight="1">
      <c r="A23" s="125"/>
      <c r="B23" s="97"/>
      <c r="C23" s="96"/>
      <c r="D23" s="122"/>
      <c r="E23" s="117"/>
      <c r="F23" s="117"/>
      <c r="G23" s="117">
        <v>36</v>
      </c>
      <c r="H23" s="118" t="s">
        <v>74</v>
      </c>
      <c r="I23" s="93"/>
      <c r="J23" s="119"/>
      <c r="K23" s="99"/>
      <c r="L23" s="95"/>
      <c r="M23" s="95"/>
      <c r="N23" s="95"/>
      <c r="O23" s="6"/>
      <c r="P23" s="110"/>
      <c r="Q23" s="121"/>
      <c r="R23" s="94"/>
      <c r="S23" s="94"/>
      <c r="T23" s="94"/>
      <c r="U23" s="6"/>
      <c r="V23" s="94"/>
      <c r="W23" s="95"/>
      <c r="X23" s="94"/>
      <c r="Y23" s="94"/>
      <c r="Z23" s="94"/>
      <c r="AA23" s="94"/>
    </row>
    <row r="24" spans="1:27" ht="75" customHeight="1">
      <c r="A24" s="125"/>
      <c r="B24" s="97"/>
      <c r="C24" s="96"/>
      <c r="D24" s="54"/>
      <c r="E24" s="117"/>
      <c r="F24" s="117"/>
      <c r="G24" s="117">
        <v>36</v>
      </c>
      <c r="H24" s="118" t="s">
        <v>74</v>
      </c>
      <c r="I24" s="93"/>
      <c r="J24" s="119"/>
      <c r="K24" s="99"/>
      <c r="L24" s="95"/>
      <c r="M24" s="95"/>
      <c r="N24" s="95"/>
      <c r="O24" s="6"/>
      <c r="P24" s="110"/>
      <c r="Q24" s="121"/>
      <c r="R24" s="94"/>
      <c r="S24" s="94"/>
      <c r="T24" s="94"/>
      <c r="U24" s="6"/>
      <c r="V24" s="94"/>
      <c r="W24" s="95"/>
      <c r="X24" s="94"/>
      <c r="Y24" s="94"/>
      <c r="Z24" s="94"/>
      <c r="AA24" s="94"/>
    </row>
    <row r="25" spans="1:27" ht="78" customHeight="1">
      <c r="A25" s="125"/>
      <c r="B25" s="97"/>
      <c r="C25" s="96"/>
      <c r="D25" s="54"/>
      <c r="E25" s="117"/>
      <c r="F25" s="117"/>
      <c r="G25" s="117">
        <v>36</v>
      </c>
      <c r="H25" s="118" t="s">
        <v>74</v>
      </c>
      <c r="I25" s="93"/>
      <c r="J25" s="119"/>
      <c r="K25" s="99"/>
      <c r="L25" s="95"/>
      <c r="M25" s="95"/>
      <c r="N25" s="95"/>
      <c r="O25" s="6"/>
      <c r="P25" s="110"/>
      <c r="Q25" s="121"/>
      <c r="R25" s="94"/>
      <c r="S25" s="94"/>
      <c r="T25" s="94"/>
      <c r="U25" s="6"/>
      <c r="V25" s="94"/>
      <c r="W25" s="95"/>
      <c r="X25" s="94"/>
      <c r="Y25" s="94"/>
      <c r="Z25" s="94"/>
      <c r="AA25" s="94"/>
    </row>
    <row r="26" spans="1:27" ht="79.5" customHeight="1">
      <c r="A26" s="125"/>
      <c r="B26" s="97"/>
      <c r="C26" s="96"/>
      <c r="D26" s="54"/>
      <c r="E26" s="117"/>
      <c r="F26" s="117"/>
      <c r="G26" s="117">
        <v>36</v>
      </c>
      <c r="H26" s="118" t="s">
        <v>74</v>
      </c>
      <c r="I26" s="93"/>
      <c r="J26" s="119"/>
      <c r="K26" s="99"/>
      <c r="L26" s="95"/>
      <c r="M26" s="95"/>
      <c r="N26" s="95"/>
      <c r="O26" s="6"/>
      <c r="P26" s="110"/>
      <c r="Q26" s="121"/>
      <c r="R26" s="94"/>
      <c r="S26" s="94"/>
      <c r="T26" s="94"/>
      <c r="U26" s="6"/>
      <c r="V26" s="94"/>
      <c r="W26" s="95"/>
      <c r="X26" s="94"/>
      <c r="Y26" s="94"/>
      <c r="Z26" s="94"/>
      <c r="AA26" s="94"/>
    </row>
    <row r="27" spans="1:27" ht="84" customHeight="1">
      <c r="A27" s="125"/>
      <c r="B27" s="97"/>
      <c r="C27" s="96"/>
      <c r="D27" s="54"/>
      <c r="E27" s="117"/>
      <c r="F27" s="117"/>
      <c r="G27" s="117">
        <v>36</v>
      </c>
      <c r="H27" s="118" t="s">
        <v>74</v>
      </c>
      <c r="I27" s="93"/>
      <c r="J27" s="119"/>
      <c r="K27" s="99"/>
      <c r="L27" s="95"/>
      <c r="M27" s="95"/>
      <c r="N27" s="95"/>
      <c r="O27" s="6"/>
      <c r="P27" s="110"/>
      <c r="Q27" s="121"/>
      <c r="R27" s="94"/>
      <c r="S27" s="94"/>
      <c r="T27" s="94"/>
      <c r="U27" s="6"/>
      <c r="V27" s="94"/>
      <c r="W27" s="95"/>
      <c r="X27" s="94"/>
      <c r="Y27" s="94"/>
      <c r="Z27" s="94"/>
      <c r="AA27" s="94"/>
    </row>
    <row r="28" spans="1:27" ht="65.25" customHeight="1">
      <c r="A28" s="125"/>
      <c r="B28" s="97"/>
      <c r="C28" s="96"/>
      <c r="D28" s="122"/>
      <c r="E28" s="117"/>
      <c r="F28" s="117"/>
      <c r="G28" s="117">
        <v>36</v>
      </c>
      <c r="H28" s="118" t="s">
        <v>74</v>
      </c>
      <c r="I28" s="93"/>
      <c r="J28" s="119"/>
      <c r="K28" s="99"/>
      <c r="L28" s="95"/>
      <c r="M28" s="95"/>
      <c r="N28" s="95"/>
      <c r="O28" s="6"/>
      <c r="P28" s="110"/>
      <c r="Q28" s="121"/>
      <c r="R28" s="94"/>
      <c r="S28" s="94"/>
      <c r="T28" s="94"/>
      <c r="U28" s="6"/>
      <c r="V28" s="94"/>
      <c r="W28" s="95"/>
      <c r="X28" s="94"/>
      <c r="Y28" s="94"/>
      <c r="Z28" s="94"/>
      <c r="AA28" s="94"/>
    </row>
    <row r="29" spans="1:27" ht="77.25" customHeight="1">
      <c r="A29" s="125"/>
      <c r="B29" s="97"/>
      <c r="C29" s="96"/>
      <c r="D29" s="54"/>
      <c r="E29" s="117"/>
      <c r="F29" s="117"/>
      <c r="G29" s="117">
        <v>36</v>
      </c>
      <c r="H29" s="118" t="s">
        <v>74</v>
      </c>
      <c r="I29" s="93"/>
      <c r="J29" s="119"/>
      <c r="K29" s="99"/>
      <c r="L29" s="95"/>
      <c r="M29" s="95"/>
      <c r="N29" s="95"/>
      <c r="O29" s="6"/>
      <c r="P29" s="110"/>
      <c r="Q29" s="121"/>
      <c r="R29" s="94"/>
      <c r="S29" s="94"/>
      <c r="T29" s="94"/>
      <c r="U29" s="6"/>
      <c r="V29" s="94"/>
      <c r="W29" s="95"/>
      <c r="X29" s="94"/>
      <c r="Y29" s="94"/>
      <c r="Z29" s="94"/>
      <c r="AA29" s="94"/>
    </row>
    <row r="30" spans="1:27" ht="53.25" customHeight="1">
      <c r="A30" s="125"/>
      <c r="B30" s="97"/>
      <c r="C30" s="96"/>
      <c r="D30" s="54"/>
      <c r="E30" s="117"/>
      <c r="F30" s="117"/>
      <c r="G30" s="117">
        <v>36</v>
      </c>
      <c r="H30" s="118" t="s">
        <v>74</v>
      </c>
      <c r="I30" s="93"/>
      <c r="J30" s="119"/>
      <c r="K30" s="99"/>
      <c r="L30" s="95"/>
      <c r="M30" s="95"/>
      <c r="N30" s="95"/>
      <c r="O30" s="6"/>
      <c r="P30" s="110"/>
      <c r="Q30" s="121"/>
      <c r="R30" s="94"/>
      <c r="S30" s="94"/>
      <c r="T30" s="94"/>
      <c r="U30" s="6"/>
      <c r="V30" s="94"/>
      <c r="W30" s="95"/>
      <c r="X30" s="94"/>
      <c r="Y30" s="94"/>
      <c r="Z30" s="94"/>
      <c r="AA30" s="94"/>
    </row>
    <row r="31" spans="1:27" ht="58.5" customHeight="1">
      <c r="A31" s="125"/>
      <c r="B31" s="97"/>
      <c r="C31" s="96"/>
      <c r="D31" s="122"/>
      <c r="E31" s="117"/>
      <c r="F31" s="117"/>
      <c r="G31" s="117">
        <v>36</v>
      </c>
      <c r="H31" s="118" t="s">
        <v>74</v>
      </c>
      <c r="I31" s="93"/>
      <c r="J31" s="119"/>
      <c r="K31" s="99"/>
      <c r="L31" s="95"/>
      <c r="M31" s="95"/>
      <c r="N31" s="95"/>
      <c r="O31" s="6"/>
      <c r="P31" s="110"/>
      <c r="Q31" s="121"/>
      <c r="R31" s="94"/>
      <c r="S31" s="94"/>
      <c r="T31" s="94"/>
      <c r="U31" s="6"/>
      <c r="V31" s="94"/>
      <c r="W31" s="95"/>
      <c r="X31" s="94"/>
      <c r="Y31" s="94"/>
      <c r="Z31" s="94"/>
      <c r="AA31" s="94"/>
    </row>
    <row r="32" spans="1:27" s="100" customFormat="1" ht="65.25" customHeight="1">
      <c r="A32" s="125"/>
      <c r="B32" s="97"/>
      <c r="C32" s="96"/>
      <c r="D32" s="54"/>
      <c r="E32" s="98"/>
      <c r="F32" s="123"/>
      <c r="G32" s="117">
        <v>36</v>
      </c>
      <c r="H32" s="118" t="s">
        <v>74</v>
      </c>
      <c r="I32" s="106"/>
      <c r="J32" s="119"/>
      <c r="K32" s="99"/>
      <c r="L32" s="99"/>
      <c r="M32" s="94"/>
      <c r="N32" s="94"/>
      <c r="O32" s="94"/>
      <c r="P32" s="110"/>
      <c r="Q32" s="121"/>
      <c r="R32" s="99"/>
      <c r="S32" s="94"/>
      <c r="T32" s="94"/>
      <c r="U32" s="94"/>
      <c r="V32" s="94"/>
      <c r="W32" s="95"/>
      <c r="X32" s="94"/>
      <c r="Y32" s="94"/>
      <c r="Z32" s="94"/>
      <c r="AA32" s="94"/>
    </row>
    <row r="33" spans="1:27" ht="71.25" customHeight="1">
      <c r="A33" s="125"/>
      <c r="B33" s="97"/>
      <c r="C33" s="96"/>
      <c r="D33" s="54"/>
      <c r="E33" s="98"/>
      <c r="F33" s="123"/>
      <c r="G33" s="117">
        <v>36</v>
      </c>
      <c r="H33" s="118" t="s">
        <v>74</v>
      </c>
      <c r="I33" s="106"/>
      <c r="J33" s="119"/>
      <c r="K33" s="99"/>
      <c r="L33" s="99"/>
      <c r="M33" s="94"/>
      <c r="N33" s="94"/>
      <c r="O33" s="94"/>
      <c r="P33" s="110"/>
      <c r="Q33" s="121"/>
      <c r="R33" s="99"/>
      <c r="S33" s="94"/>
      <c r="T33" s="94"/>
      <c r="U33" s="94"/>
      <c r="V33" s="94"/>
      <c r="W33" s="95"/>
      <c r="X33" s="94"/>
      <c r="Y33" s="94"/>
      <c r="Z33" s="94"/>
      <c r="AA33" s="94"/>
    </row>
    <row r="34" spans="1:27" ht="73.5" customHeight="1">
      <c r="A34" s="125"/>
      <c r="B34" s="97"/>
      <c r="C34" s="96"/>
      <c r="D34" s="122"/>
      <c r="E34" s="98"/>
      <c r="F34" s="123"/>
      <c r="G34" s="117">
        <v>36</v>
      </c>
      <c r="H34" s="118" t="s">
        <v>74</v>
      </c>
      <c r="I34" s="106"/>
      <c r="J34" s="119"/>
      <c r="K34" s="99"/>
      <c r="L34" s="119"/>
      <c r="M34" s="94"/>
      <c r="N34" s="94"/>
      <c r="O34" s="94"/>
      <c r="P34" s="110"/>
      <c r="Q34" s="101"/>
      <c r="R34" s="121"/>
      <c r="S34" s="94"/>
      <c r="T34" s="94"/>
      <c r="U34" s="94"/>
      <c r="V34" s="94"/>
      <c r="W34" s="95"/>
      <c r="X34" s="94"/>
      <c r="Y34" s="94"/>
      <c r="Z34" s="94"/>
      <c r="AA34" s="94"/>
    </row>
    <row r="35" spans="1:27" ht="45" customHeight="1">
      <c r="A35" s="125"/>
      <c r="B35" s="97"/>
      <c r="C35" s="96"/>
      <c r="D35" s="122"/>
      <c r="E35" s="98"/>
      <c r="F35" s="123"/>
      <c r="G35" s="117">
        <v>36</v>
      </c>
      <c r="H35" s="118" t="s">
        <v>74</v>
      </c>
      <c r="I35" s="106"/>
      <c r="J35" s="119"/>
      <c r="K35" s="99"/>
      <c r="L35" s="99"/>
      <c r="M35" s="94"/>
      <c r="N35" s="119"/>
      <c r="O35" s="94"/>
      <c r="P35" s="110"/>
      <c r="Q35" s="101"/>
      <c r="R35" s="99"/>
      <c r="S35" s="94"/>
      <c r="T35" s="121"/>
      <c r="U35" s="94"/>
      <c r="V35" s="94"/>
      <c r="W35" s="95"/>
      <c r="X35" s="94"/>
      <c r="Y35" s="94"/>
      <c r="Z35" s="94"/>
      <c r="AA35" s="94"/>
    </row>
    <row r="36" spans="1:27" ht="63.75" customHeight="1">
      <c r="A36" s="125"/>
      <c r="B36" s="97"/>
      <c r="C36" s="96"/>
      <c r="D36" s="122"/>
      <c r="E36" s="98"/>
      <c r="F36" s="123"/>
      <c r="G36" s="117">
        <v>36</v>
      </c>
      <c r="H36" s="118" t="s">
        <v>74</v>
      </c>
      <c r="I36" s="106"/>
      <c r="J36" s="119"/>
      <c r="K36" s="99"/>
      <c r="L36" s="99"/>
      <c r="M36" s="94"/>
      <c r="N36" s="119"/>
      <c r="O36" s="94"/>
      <c r="P36" s="110"/>
      <c r="Q36" s="101"/>
      <c r="R36" s="99"/>
      <c r="S36" s="94"/>
      <c r="T36" s="121"/>
      <c r="U36" s="94"/>
      <c r="V36" s="94"/>
      <c r="W36" s="95"/>
      <c r="X36" s="94"/>
      <c r="Y36" s="94"/>
      <c r="Z36" s="94"/>
      <c r="AA36" s="94"/>
    </row>
    <row r="37" spans="1:27" ht="48" customHeight="1">
      <c r="A37" s="125"/>
      <c r="B37" s="97"/>
      <c r="C37" s="96"/>
      <c r="D37" s="54"/>
      <c r="E37" s="98"/>
      <c r="F37" s="123"/>
      <c r="G37" s="117">
        <v>36</v>
      </c>
      <c r="H37" s="118" t="s">
        <v>74</v>
      </c>
      <c r="I37" s="106"/>
      <c r="J37" s="119"/>
      <c r="K37" s="99"/>
      <c r="L37" s="99"/>
      <c r="M37" s="94"/>
      <c r="N37" s="119"/>
      <c r="O37" s="94"/>
      <c r="P37" s="110"/>
      <c r="Q37" s="101"/>
      <c r="R37" s="99"/>
      <c r="S37" s="94"/>
      <c r="T37" s="121"/>
      <c r="U37" s="94"/>
      <c r="V37" s="94"/>
      <c r="W37" s="95"/>
      <c r="X37" s="94"/>
      <c r="Y37" s="94"/>
      <c r="Z37" s="94"/>
      <c r="AA37" s="94"/>
    </row>
    <row r="38" spans="1:27" ht="52.5" customHeight="1">
      <c r="A38" s="125"/>
      <c r="B38" s="97"/>
      <c r="C38" s="96"/>
      <c r="D38" s="54"/>
      <c r="E38" s="98"/>
      <c r="F38" s="123"/>
      <c r="G38" s="117">
        <v>36</v>
      </c>
      <c r="H38" s="118" t="s">
        <v>74</v>
      </c>
      <c r="I38" s="106"/>
      <c r="J38" s="119"/>
      <c r="K38" s="99"/>
      <c r="L38" s="99"/>
      <c r="M38" s="94"/>
      <c r="N38" s="119"/>
      <c r="O38" s="94"/>
      <c r="P38" s="110"/>
      <c r="Q38" s="101"/>
      <c r="R38" s="99"/>
      <c r="S38" s="94"/>
      <c r="T38" s="121"/>
      <c r="U38" s="94"/>
      <c r="V38" s="94"/>
      <c r="W38" s="95"/>
      <c r="X38" s="94"/>
      <c r="Y38" s="94"/>
      <c r="Z38" s="94"/>
      <c r="AA38" s="94"/>
    </row>
    <row r="39" spans="1:27" ht="59.25" customHeight="1">
      <c r="A39" s="125"/>
      <c r="B39" s="97"/>
      <c r="C39" s="96"/>
      <c r="D39" s="54"/>
      <c r="E39" s="98"/>
      <c r="F39" s="123"/>
      <c r="G39" s="117">
        <v>36</v>
      </c>
      <c r="H39" s="118" t="s">
        <v>74</v>
      </c>
      <c r="I39" s="106"/>
      <c r="J39" s="119"/>
      <c r="K39" s="99"/>
      <c r="L39" s="99"/>
      <c r="M39" s="94"/>
      <c r="N39" s="119"/>
      <c r="O39" s="94"/>
      <c r="P39" s="110"/>
      <c r="Q39" s="101"/>
      <c r="R39" s="99"/>
      <c r="S39" s="94"/>
      <c r="T39" s="121"/>
      <c r="U39" s="94"/>
      <c r="V39" s="94"/>
      <c r="W39" s="95"/>
      <c r="X39" s="94"/>
      <c r="Y39" s="94"/>
      <c r="Z39" s="94"/>
      <c r="AA39" s="94"/>
    </row>
    <row r="40" spans="1:27" ht="51.75" customHeight="1">
      <c r="A40" s="125"/>
      <c r="B40" s="97"/>
      <c r="C40" s="96"/>
      <c r="D40" s="54"/>
      <c r="E40" s="98"/>
      <c r="F40" s="123"/>
      <c r="G40" s="117">
        <v>36</v>
      </c>
      <c r="H40" s="118" t="s">
        <v>74</v>
      </c>
      <c r="I40" s="106"/>
      <c r="J40" s="119"/>
      <c r="K40" s="99"/>
      <c r="L40" s="99"/>
      <c r="M40" s="94"/>
      <c r="N40" s="119"/>
      <c r="O40" s="94"/>
      <c r="P40" s="110"/>
      <c r="Q40" s="101"/>
      <c r="R40" s="99"/>
      <c r="S40" s="94"/>
      <c r="T40" s="121"/>
      <c r="U40" s="94"/>
      <c r="V40" s="94"/>
      <c r="W40" s="95"/>
      <c r="X40" s="94"/>
      <c r="Y40" s="94"/>
      <c r="Z40" s="94"/>
      <c r="AA40" s="94"/>
    </row>
    <row r="41" spans="1:27" ht="51" customHeight="1">
      <c r="A41" s="125"/>
      <c r="B41" s="97"/>
      <c r="C41" s="96"/>
      <c r="D41" s="122"/>
      <c r="E41" s="98"/>
      <c r="F41" s="123"/>
      <c r="G41" s="117">
        <v>36</v>
      </c>
      <c r="H41" s="118" t="s">
        <v>74</v>
      </c>
      <c r="I41" s="106"/>
      <c r="J41" s="119"/>
      <c r="K41" s="99"/>
      <c r="L41" s="99"/>
      <c r="M41" s="94"/>
      <c r="N41" s="119"/>
      <c r="O41" s="94"/>
      <c r="P41" s="110"/>
      <c r="Q41" s="101"/>
      <c r="R41" s="99"/>
      <c r="S41" s="94"/>
      <c r="T41" s="121"/>
      <c r="U41" s="94"/>
      <c r="V41" s="94"/>
      <c r="W41" s="95"/>
      <c r="X41" s="94"/>
      <c r="Y41" s="94"/>
      <c r="Z41" s="94"/>
      <c r="AA41" s="94"/>
    </row>
    <row r="42" spans="1:27" ht="77.25" customHeight="1">
      <c r="A42" s="153"/>
      <c r="B42" s="97"/>
      <c r="C42" s="96"/>
      <c r="D42" s="122"/>
      <c r="E42" s="98"/>
      <c r="F42" s="123"/>
      <c r="G42" s="117">
        <v>36</v>
      </c>
      <c r="H42" s="118" t="s">
        <v>74</v>
      </c>
      <c r="I42" s="106"/>
      <c r="J42" s="119"/>
      <c r="K42" s="99"/>
      <c r="L42" s="99"/>
      <c r="M42" s="94"/>
      <c r="N42" s="119"/>
      <c r="O42" s="94"/>
      <c r="P42" s="110"/>
      <c r="Q42" s="101"/>
      <c r="R42" s="99"/>
      <c r="S42" s="94"/>
      <c r="T42" s="121"/>
      <c r="U42" s="94"/>
      <c r="V42" s="94"/>
      <c r="W42" s="95"/>
      <c r="X42" s="94"/>
      <c r="Y42" s="94"/>
      <c r="Z42" s="94"/>
      <c r="AA42" s="94"/>
    </row>
    <row r="43" spans="1:27" ht="90" customHeight="1">
      <c r="A43" s="154"/>
      <c r="B43" s="97"/>
      <c r="C43" s="96"/>
      <c r="D43" s="122"/>
      <c r="E43" s="98"/>
      <c r="F43" s="123"/>
      <c r="G43" s="117">
        <v>36</v>
      </c>
      <c r="H43" s="118" t="s">
        <v>74</v>
      </c>
      <c r="I43" s="106"/>
      <c r="J43" s="119"/>
      <c r="K43" s="99"/>
      <c r="L43" s="99"/>
      <c r="M43" s="94"/>
      <c r="N43" s="119"/>
      <c r="O43" s="94"/>
      <c r="P43" s="110"/>
      <c r="Q43" s="101"/>
      <c r="R43" s="99"/>
      <c r="S43" s="94"/>
      <c r="T43" s="121"/>
      <c r="U43" s="94"/>
      <c r="V43" s="94"/>
      <c r="W43" s="95"/>
      <c r="X43" s="94"/>
      <c r="Y43" s="94"/>
      <c r="Z43" s="94"/>
      <c r="AA43" s="94"/>
    </row>
    <row r="44" spans="1:27" ht="151.5" customHeight="1">
      <c r="A44" s="133"/>
      <c r="E44" s="88"/>
      <c r="F44" s="87"/>
      <c r="G44" s="87"/>
      <c r="H44" s="87"/>
      <c r="I44" s="87"/>
      <c r="J44" s="107"/>
      <c r="K44" s="107"/>
      <c r="L44" s="87"/>
      <c r="M44" s="87"/>
      <c r="N44" s="87"/>
      <c r="O44" s="87"/>
      <c r="P44" s="107"/>
      <c r="Q44" s="107"/>
      <c r="R44" s="87"/>
      <c r="S44" s="87"/>
      <c r="T44" s="87"/>
      <c r="U44" s="87"/>
      <c r="V44" s="87"/>
      <c r="W44" s="87"/>
      <c r="X44" s="87"/>
      <c r="Y44" s="87"/>
      <c r="Z44" s="87"/>
      <c r="AA44" s="87"/>
    </row>
    <row r="45" spans="1:27" ht="16.5">
      <c r="A45" s="133"/>
      <c r="E45" s="88"/>
      <c r="F45" s="87"/>
      <c r="G45" s="87"/>
      <c r="H45" s="87"/>
      <c r="I45" s="87"/>
      <c r="J45" s="107"/>
      <c r="K45" s="107"/>
      <c r="L45" s="87"/>
      <c r="M45" s="87"/>
      <c r="N45" s="87"/>
      <c r="O45" s="87"/>
      <c r="P45" s="107"/>
      <c r="Q45" s="107"/>
      <c r="R45" s="87"/>
      <c r="S45" s="87"/>
      <c r="T45" s="87"/>
      <c r="U45" s="87"/>
      <c r="V45" s="87"/>
      <c r="W45" s="87"/>
      <c r="X45" s="87"/>
      <c r="Y45" s="87"/>
      <c r="Z45" s="87"/>
      <c r="AA45" s="87"/>
    </row>
    <row r="46" spans="1:23" s="113" customFormat="1" ht="16.5" customHeight="1">
      <c r="A46" s="133"/>
      <c r="B46" s="254" t="s">
        <v>135</v>
      </c>
      <c r="C46" s="254"/>
      <c r="D46" s="254"/>
      <c r="E46" s="114"/>
      <c r="F46" s="254" t="s">
        <v>125</v>
      </c>
      <c r="G46" s="254"/>
      <c r="H46" s="254"/>
      <c r="I46" s="254"/>
      <c r="J46" s="254"/>
      <c r="K46" s="115"/>
      <c r="L46" s="116"/>
      <c r="M46" s="255" t="s">
        <v>136</v>
      </c>
      <c r="N46" s="255"/>
      <c r="O46" s="255"/>
      <c r="P46" s="255"/>
      <c r="Q46" s="115"/>
      <c r="S46" s="254" t="s">
        <v>138</v>
      </c>
      <c r="T46" s="254"/>
      <c r="U46" s="254"/>
      <c r="V46" s="254"/>
      <c r="W46" s="254"/>
    </row>
    <row r="47" spans="2:23" ht="16.5" customHeight="1">
      <c r="B47" s="238" t="s">
        <v>1</v>
      </c>
      <c r="C47" s="238"/>
      <c r="D47" s="238"/>
      <c r="E47" s="103"/>
      <c r="F47" s="238" t="s">
        <v>2</v>
      </c>
      <c r="G47" s="238"/>
      <c r="H47" s="238"/>
      <c r="I47" s="238"/>
      <c r="J47" s="238"/>
      <c r="L47" s="124"/>
      <c r="M47" s="124"/>
      <c r="N47" s="239" t="s">
        <v>3</v>
      </c>
      <c r="O47" s="239"/>
      <c r="S47" s="238" t="s">
        <v>123</v>
      </c>
      <c r="T47" s="238"/>
      <c r="U47" s="238"/>
      <c r="V47" s="238"/>
      <c r="W47" s="238"/>
    </row>
    <row r="52" spans="6:32" ht="23.25"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107"/>
      <c r="V52" s="107"/>
      <c r="W52" s="87"/>
      <c r="X52" s="87"/>
      <c r="Y52" s="87"/>
      <c r="Z52" s="87"/>
      <c r="AA52" s="87"/>
      <c r="AB52" s="87"/>
      <c r="AC52" s="87"/>
      <c r="AD52" s="87"/>
      <c r="AE52" s="87"/>
      <c r="AF52" s="87"/>
    </row>
    <row r="53" spans="6:32" ht="16.5">
      <c r="F53" s="85"/>
      <c r="G53" s="85"/>
      <c r="H53" s="86"/>
      <c r="I53" s="87"/>
      <c r="J53" s="88"/>
      <c r="K53" s="87"/>
      <c r="L53" s="87"/>
      <c r="M53" s="87"/>
      <c r="N53" s="87"/>
      <c r="O53" s="107"/>
      <c r="P53" s="107"/>
      <c r="Q53" s="87"/>
      <c r="R53" s="87"/>
      <c r="S53" s="87"/>
      <c r="T53" s="87"/>
      <c r="U53" s="107"/>
      <c r="V53" s="107"/>
      <c r="W53" s="87"/>
      <c r="X53" s="87"/>
      <c r="Y53" s="87"/>
      <c r="Z53" s="87"/>
      <c r="AA53" s="87"/>
      <c r="AB53" s="87"/>
      <c r="AC53" s="87"/>
      <c r="AD53" s="87"/>
      <c r="AE53" s="87"/>
      <c r="AF53" s="87"/>
    </row>
    <row r="54" spans="6:32" ht="25.5">
      <c r="F54" s="85"/>
      <c r="G54" s="87"/>
      <c r="H54" s="89"/>
      <c r="I54" s="90"/>
      <c r="J54" s="91"/>
      <c r="K54" s="90"/>
      <c r="L54" s="90"/>
      <c r="M54" s="90"/>
      <c r="N54" s="90"/>
      <c r="O54" s="108"/>
      <c r="P54" s="108"/>
      <c r="Q54" s="90"/>
      <c r="R54" s="90"/>
      <c r="S54" s="90"/>
      <c r="T54" s="90"/>
      <c r="U54" s="126"/>
      <c r="V54" s="107"/>
      <c r="W54" s="87"/>
      <c r="X54" s="87"/>
      <c r="Y54" s="87"/>
      <c r="Z54" s="87"/>
      <c r="AA54" s="87"/>
      <c r="AB54" s="87"/>
      <c r="AC54" s="87"/>
      <c r="AD54" s="87"/>
      <c r="AE54" s="87"/>
      <c r="AF54" s="87"/>
    </row>
    <row r="55" spans="6:32" ht="16.5">
      <c r="F55" s="85"/>
      <c r="G55" s="87"/>
      <c r="H55" s="86"/>
      <c r="I55" s="87"/>
      <c r="J55" s="88"/>
      <c r="K55" s="87"/>
      <c r="L55" s="87"/>
      <c r="M55" s="87"/>
      <c r="N55" s="87"/>
      <c r="O55" s="107"/>
      <c r="P55" s="107"/>
      <c r="Q55" s="87"/>
      <c r="R55" s="87"/>
      <c r="S55" s="87"/>
      <c r="T55" s="87"/>
      <c r="U55" s="107"/>
      <c r="V55" s="107"/>
      <c r="W55" s="87"/>
      <c r="X55" s="87"/>
      <c r="Y55" s="87"/>
      <c r="Z55" s="87"/>
      <c r="AA55" s="87"/>
      <c r="AB55" s="87"/>
      <c r="AC55" s="87"/>
      <c r="AD55" s="87"/>
      <c r="AE55" s="87"/>
      <c r="AF55" s="87"/>
    </row>
    <row r="56" spans="6:32" ht="25.5">
      <c r="F56" s="87"/>
      <c r="G56" s="87"/>
      <c r="H56" s="86"/>
      <c r="I56" s="87"/>
      <c r="J56" s="88"/>
      <c r="K56" s="87"/>
      <c r="L56" s="87"/>
      <c r="M56" s="87"/>
      <c r="N56" s="87"/>
      <c r="O56" s="109"/>
      <c r="P56" s="107"/>
      <c r="Q56" s="87"/>
      <c r="R56" s="87"/>
      <c r="S56" s="87"/>
      <c r="T56" s="87"/>
      <c r="U56" s="107"/>
      <c r="V56" s="107"/>
      <c r="W56" s="87"/>
      <c r="X56" s="87"/>
      <c r="Y56" s="87"/>
      <c r="Z56" s="87"/>
      <c r="AA56" s="87"/>
      <c r="AB56" s="87"/>
      <c r="AC56" s="127"/>
      <c r="AD56" s="87"/>
      <c r="AE56" s="87"/>
      <c r="AF56" s="87"/>
    </row>
    <row r="57" spans="6:32" ht="16.5">
      <c r="F57" s="236"/>
      <c r="G57" s="236"/>
      <c r="H57" s="245"/>
      <c r="I57" s="236"/>
      <c r="J57" s="236"/>
      <c r="K57" s="236"/>
      <c r="L57" s="236"/>
      <c r="M57" s="235"/>
      <c r="N57" s="235"/>
      <c r="O57" s="236"/>
      <c r="P57" s="236"/>
      <c r="Q57" s="236"/>
      <c r="R57" s="237"/>
      <c r="S57" s="237"/>
      <c r="T57" s="237"/>
      <c r="U57" s="240"/>
      <c r="V57" s="240"/>
      <c r="W57" s="240"/>
      <c r="X57" s="241"/>
      <c r="Y57" s="241"/>
      <c r="Z57" s="241"/>
      <c r="AA57" s="240"/>
      <c r="AB57" s="240"/>
      <c r="AC57" s="240"/>
      <c r="AD57" s="240"/>
      <c r="AE57" s="240"/>
      <c r="AF57" s="240"/>
    </row>
    <row r="58" spans="6:32" ht="16.5">
      <c r="F58" s="236"/>
      <c r="G58" s="236"/>
      <c r="H58" s="245"/>
      <c r="I58" s="236"/>
      <c r="J58" s="236"/>
      <c r="K58" s="236"/>
      <c r="L58" s="236"/>
      <c r="M58" s="128"/>
      <c r="N58" s="128"/>
      <c r="O58" s="129"/>
      <c r="P58" s="129"/>
      <c r="Q58" s="130"/>
      <c r="R58" s="130"/>
      <c r="S58" s="130"/>
      <c r="T58" s="131"/>
      <c r="U58" s="129"/>
      <c r="V58" s="129"/>
      <c r="W58" s="132"/>
      <c r="X58" s="132"/>
      <c r="Y58" s="132"/>
      <c r="Z58" s="131"/>
      <c r="AA58" s="132"/>
      <c r="AB58" s="130"/>
      <c r="AC58" s="132"/>
      <c r="AD58" s="132"/>
      <c r="AE58" s="132"/>
      <c r="AF58" s="132"/>
    </row>
    <row r="59" spans="6:32" ht="16.5">
      <c r="F59" s="133"/>
      <c r="G59" s="140"/>
      <c r="H59" s="140"/>
      <c r="I59" s="141"/>
      <c r="J59" s="141"/>
      <c r="K59" s="141"/>
      <c r="L59" s="141"/>
      <c r="M59" s="142"/>
      <c r="N59" s="143"/>
      <c r="O59" s="144"/>
      <c r="P59" s="144"/>
      <c r="Q59" s="145"/>
      <c r="R59" s="145"/>
      <c r="S59" s="145"/>
      <c r="T59" s="146"/>
      <c r="U59" s="147"/>
      <c r="V59" s="144"/>
      <c r="W59" s="148"/>
      <c r="X59" s="132"/>
      <c r="Y59" s="132"/>
      <c r="Z59" s="131"/>
      <c r="AA59" s="132"/>
      <c r="AB59" s="130"/>
      <c r="AC59" s="132"/>
      <c r="AD59" s="132"/>
      <c r="AE59" s="132"/>
      <c r="AF59" s="132"/>
    </row>
    <row r="60" spans="6:32" ht="16.5">
      <c r="F60" s="133"/>
      <c r="G60" s="140"/>
      <c r="H60" s="140"/>
      <c r="I60" s="141"/>
      <c r="J60" s="141"/>
      <c r="K60" s="141"/>
      <c r="L60" s="141"/>
      <c r="M60" s="142"/>
      <c r="N60" s="143"/>
      <c r="O60" s="144"/>
      <c r="P60" s="144"/>
      <c r="Q60" s="145"/>
      <c r="R60" s="145"/>
      <c r="S60" s="145"/>
      <c r="T60" s="146"/>
      <c r="U60" s="147"/>
      <c r="V60" s="144"/>
      <c r="W60" s="148"/>
      <c r="X60" s="132"/>
      <c r="Y60" s="132"/>
      <c r="Z60" s="131"/>
      <c r="AA60" s="132"/>
      <c r="AB60" s="130"/>
      <c r="AC60" s="132"/>
      <c r="AD60" s="132"/>
      <c r="AE60" s="132"/>
      <c r="AF60" s="132"/>
    </row>
    <row r="61" spans="6:32" ht="16.5">
      <c r="F61" s="133"/>
      <c r="G61" s="140"/>
      <c r="H61" s="140"/>
      <c r="I61" s="141"/>
      <c r="J61" s="141"/>
      <c r="K61" s="141"/>
      <c r="L61" s="141"/>
      <c r="M61" s="142"/>
      <c r="N61" s="143"/>
      <c r="O61" s="144"/>
      <c r="P61" s="144"/>
      <c r="Q61" s="145"/>
      <c r="R61" s="145"/>
      <c r="S61" s="145"/>
      <c r="T61" s="146"/>
      <c r="U61" s="147"/>
      <c r="V61" s="144"/>
      <c r="W61" s="148"/>
      <c r="X61" s="132"/>
      <c r="Y61" s="132"/>
      <c r="Z61" s="131"/>
      <c r="AA61" s="132"/>
      <c r="AB61" s="130"/>
      <c r="AC61" s="132"/>
      <c r="AD61" s="132"/>
      <c r="AE61" s="132"/>
      <c r="AF61" s="132"/>
    </row>
    <row r="62" spans="6:32" ht="16.5">
      <c r="F62" s="133"/>
      <c r="G62" s="140"/>
      <c r="H62" s="140"/>
      <c r="I62" s="141"/>
      <c r="J62" s="141"/>
      <c r="K62" s="141"/>
      <c r="L62" s="141"/>
      <c r="M62" s="142"/>
      <c r="N62" s="143"/>
      <c r="O62" s="144"/>
      <c r="P62" s="144"/>
      <c r="Q62" s="145"/>
      <c r="R62" s="145"/>
      <c r="S62" s="145"/>
      <c r="T62" s="146"/>
      <c r="U62" s="147"/>
      <c r="V62" s="144"/>
      <c r="W62" s="148"/>
      <c r="X62" s="132"/>
      <c r="Y62" s="132"/>
      <c r="Z62" s="131"/>
      <c r="AA62" s="132"/>
      <c r="AB62" s="130"/>
      <c r="AC62" s="132"/>
      <c r="AD62" s="132"/>
      <c r="AE62" s="132"/>
      <c r="AF62" s="132"/>
    </row>
    <row r="63" spans="6:32" ht="16.5">
      <c r="F63" s="133"/>
      <c r="G63" s="140"/>
      <c r="H63" s="140"/>
      <c r="I63" s="141"/>
      <c r="J63" s="141"/>
      <c r="K63" s="141"/>
      <c r="L63" s="141"/>
      <c r="M63" s="142"/>
      <c r="N63" s="143"/>
      <c r="O63" s="144"/>
      <c r="P63" s="144"/>
      <c r="Q63" s="145"/>
      <c r="R63" s="145"/>
      <c r="S63" s="145"/>
      <c r="T63" s="146"/>
      <c r="U63" s="147"/>
      <c r="V63" s="144"/>
      <c r="W63" s="148"/>
      <c r="X63" s="132"/>
      <c r="Y63" s="132"/>
      <c r="Z63" s="131"/>
      <c r="AA63" s="132"/>
      <c r="AB63" s="130"/>
      <c r="AC63" s="132"/>
      <c r="AD63" s="132"/>
      <c r="AE63" s="132"/>
      <c r="AF63" s="132"/>
    </row>
    <row r="64" spans="6:32" ht="16.5">
      <c r="F64" s="133"/>
      <c r="G64" s="140"/>
      <c r="H64" s="140"/>
      <c r="I64" s="149"/>
      <c r="J64" s="141"/>
      <c r="K64" s="141"/>
      <c r="L64" s="141"/>
      <c r="M64" s="142"/>
      <c r="N64" s="143"/>
      <c r="O64" s="144"/>
      <c r="P64" s="144"/>
      <c r="Q64" s="145"/>
      <c r="R64" s="145"/>
      <c r="S64" s="145"/>
      <c r="T64" s="146"/>
      <c r="U64" s="147"/>
      <c r="V64" s="144"/>
      <c r="W64" s="148"/>
      <c r="X64" s="132"/>
      <c r="Y64" s="132"/>
      <c r="Z64" s="131"/>
      <c r="AA64" s="132"/>
      <c r="AB64" s="130"/>
      <c r="AC64" s="132"/>
      <c r="AD64" s="132"/>
      <c r="AE64" s="132"/>
      <c r="AF64" s="132"/>
    </row>
    <row r="65" spans="6:32" ht="16.5">
      <c r="F65" s="133"/>
      <c r="G65" s="140"/>
      <c r="H65" s="140"/>
      <c r="I65" s="141"/>
      <c r="J65" s="141"/>
      <c r="K65" s="141"/>
      <c r="L65" s="141"/>
      <c r="M65" s="142"/>
      <c r="N65" s="143"/>
      <c r="O65" s="144"/>
      <c r="P65" s="144"/>
      <c r="Q65" s="145"/>
      <c r="R65" s="145"/>
      <c r="S65" s="145"/>
      <c r="T65" s="146"/>
      <c r="U65" s="147"/>
      <c r="V65" s="144"/>
      <c r="W65" s="148"/>
      <c r="X65" s="132"/>
      <c r="Y65" s="132"/>
      <c r="Z65" s="131"/>
      <c r="AA65" s="132"/>
      <c r="AB65" s="130"/>
      <c r="AC65" s="132"/>
      <c r="AD65" s="132"/>
      <c r="AE65" s="132"/>
      <c r="AF65" s="132"/>
    </row>
    <row r="66" spans="6:32" ht="16.5">
      <c r="F66" s="133"/>
      <c r="G66" s="140"/>
      <c r="H66" s="140"/>
      <c r="I66" s="141"/>
      <c r="J66" s="141"/>
      <c r="K66" s="141"/>
      <c r="L66" s="141"/>
      <c r="M66" s="142"/>
      <c r="N66" s="143"/>
      <c r="O66" s="144"/>
      <c r="P66" s="144"/>
      <c r="Q66" s="145"/>
      <c r="R66" s="145"/>
      <c r="S66" s="145"/>
      <c r="T66" s="146"/>
      <c r="U66" s="147"/>
      <c r="V66" s="144"/>
      <c r="W66" s="148"/>
      <c r="X66" s="132"/>
      <c r="Y66" s="132"/>
      <c r="Z66" s="131"/>
      <c r="AA66" s="132"/>
      <c r="AB66" s="130"/>
      <c r="AC66" s="132"/>
      <c r="AD66" s="132"/>
      <c r="AE66" s="132"/>
      <c r="AF66" s="132"/>
    </row>
    <row r="67" spans="6:32" ht="16.5">
      <c r="F67" s="133"/>
      <c r="G67" s="140"/>
      <c r="H67" s="140"/>
      <c r="I67" s="149"/>
      <c r="J67" s="141"/>
      <c r="K67" s="141"/>
      <c r="L67" s="141"/>
      <c r="M67" s="142"/>
      <c r="N67" s="143"/>
      <c r="O67" s="144"/>
      <c r="P67" s="144"/>
      <c r="Q67" s="145"/>
      <c r="R67" s="145"/>
      <c r="S67" s="145"/>
      <c r="T67" s="146"/>
      <c r="U67" s="147"/>
      <c r="V67" s="144"/>
      <c r="W67" s="148"/>
      <c r="X67" s="132"/>
      <c r="Y67" s="132"/>
      <c r="Z67" s="131"/>
      <c r="AA67" s="132"/>
      <c r="AB67" s="130"/>
      <c r="AC67" s="132"/>
      <c r="AD67" s="132"/>
      <c r="AE67" s="132"/>
      <c r="AF67" s="132"/>
    </row>
    <row r="68" spans="6:32" ht="16.5">
      <c r="F68" s="133"/>
      <c r="G68" s="140"/>
      <c r="H68" s="140"/>
      <c r="I68" s="149"/>
      <c r="J68" s="141"/>
      <c r="K68" s="141"/>
      <c r="L68" s="141"/>
      <c r="M68" s="142"/>
      <c r="N68" s="143"/>
      <c r="O68" s="144"/>
      <c r="P68" s="144"/>
      <c r="Q68" s="145"/>
      <c r="R68" s="145"/>
      <c r="S68" s="145"/>
      <c r="T68" s="146"/>
      <c r="U68" s="147"/>
      <c r="V68" s="144"/>
      <c r="W68" s="148"/>
      <c r="X68" s="132"/>
      <c r="Y68" s="132"/>
      <c r="Z68" s="131"/>
      <c r="AA68" s="132"/>
      <c r="AB68" s="130"/>
      <c r="AC68" s="132"/>
      <c r="AD68" s="132"/>
      <c r="AE68" s="132"/>
      <c r="AF68" s="132"/>
    </row>
    <row r="69" spans="6:32" ht="16.5">
      <c r="F69" s="133"/>
      <c r="G69" s="140"/>
      <c r="H69" s="140"/>
      <c r="I69" s="141"/>
      <c r="J69" s="141"/>
      <c r="K69" s="141"/>
      <c r="L69" s="141"/>
      <c r="M69" s="142"/>
      <c r="N69" s="143"/>
      <c r="O69" s="144"/>
      <c r="P69" s="144"/>
      <c r="Q69" s="145"/>
      <c r="R69" s="145"/>
      <c r="S69" s="145"/>
      <c r="T69" s="146"/>
      <c r="U69" s="147"/>
      <c r="V69" s="144"/>
      <c r="W69" s="148"/>
      <c r="X69" s="132"/>
      <c r="Y69" s="132"/>
      <c r="Z69" s="131"/>
      <c r="AA69" s="132"/>
      <c r="AB69" s="130"/>
      <c r="AC69" s="132"/>
      <c r="AD69" s="132"/>
      <c r="AE69" s="132"/>
      <c r="AF69" s="132"/>
    </row>
    <row r="70" spans="6:32" ht="16.5">
      <c r="F70" s="133"/>
      <c r="G70" s="140"/>
      <c r="H70" s="140"/>
      <c r="I70" s="141"/>
      <c r="J70" s="141"/>
      <c r="K70" s="141"/>
      <c r="L70" s="141"/>
      <c r="M70" s="142"/>
      <c r="N70" s="143"/>
      <c r="O70" s="144"/>
      <c r="P70" s="144"/>
      <c r="Q70" s="145"/>
      <c r="R70" s="145"/>
      <c r="S70" s="145"/>
      <c r="T70" s="146"/>
      <c r="U70" s="147"/>
      <c r="V70" s="144"/>
      <c r="W70" s="148"/>
      <c r="X70" s="132"/>
      <c r="Y70" s="132"/>
      <c r="Z70" s="131"/>
      <c r="AA70" s="132"/>
      <c r="AB70" s="130"/>
      <c r="AC70" s="132"/>
      <c r="AD70" s="132"/>
      <c r="AE70" s="132"/>
      <c r="AF70" s="132"/>
    </row>
    <row r="71" spans="6:32" ht="16.5">
      <c r="F71" s="133"/>
      <c r="G71" s="140"/>
      <c r="H71" s="140"/>
      <c r="I71" s="141"/>
      <c r="J71" s="141"/>
      <c r="K71" s="141"/>
      <c r="L71" s="141"/>
      <c r="M71" s="142"/>
      <c r="N71" s="143"/>
      <c r="O71" s="144"/>
      <c r="P71" s="144"/>
      <c r="Q71" s="145"/>
      <c r="R71" s="145"/>
      <c r="S71" s="145"/>
      <c r="T71" s="146"/>
      <c r="U71" s="147"/>
      <c r="V71" s="144"/>
      <c r="W71" s="148"/>
      <c r="X71" s="132"/>
      <c r="Y71" s="132"/>
      <c r="Z71" s="131"/>
      <c r="AA71" s="132"/>
      <c r="AB71" s="130"/>
      <c r="AC71" s="132"/>
      <c r="AD71" s="132"/>
      <c r="AE71" s="132"/>
      <c r="AF71" s="132"/>
    </row>
    <row r="72" spans="6:32" ht="16.5">
      <c r="F72" s="133"/>
      <c r="G72" s="140"/>
      <c r="H72" s="140"/>
      <c r="I72" s="141"/>
      <c r="J72" s="141"/>
      <c r="K72" s="141"/>
      <c r="L72" s="141"/>
      <c r="M72" s="142"/>
      <c r="N72" s="143"/>
      <c r="O72" s="144"/>
      <c r="P72" s="144"/>
      <c r="Q72" s="145"/>
      <c r="R72" s="145"/>
      <c r="S72" s="145"/>
      <c r="T72" s="146"/>
      <c r="U72" s="147"/>
      <c r="V72" s="144"/>
      <c r="W72" s="148"/>
      <c r="X72" s="132"/>
      <c r="Y72" s="132"/>
      <c r="Z72" s="131"/>
      <c r="AA72" s="132"/>
      <c r="AB72" s="130"/>
      <c r="AC72" s="132"/>
      <c r="AD72" s="132"/>
      <c r="AE72" s="132"/>
      <c r="AF72" s="132"/>
    </row>
    <row r="73" spans="6:32" ht="16.5">
      <c r="F73" s="133"/>
      <c r="G73" s="140"/>
      <c r="H73" s="140"/>
      <c r="I73" s="141"/>
      <c r="J73" s="141"/>
      <c r="K73" s="141"/>
      <c r="L73" s="141"/>
      <c r="M73" s="142"/>
      <c r="N73" s="143"/>
      <c r="O73" s="144"/>
      <c r="P73" s="144"/>
      <c r="Q73" s="145"/>
      <c r="R73" s="145"/>
      <c r="S73" s="145"/>
      <c r="T73" s="146"/>
      <c r="U73" s="147"/>
      <c r="V73" s="144"/>
      <c r="W73" s="148"/>
      <c r="X73" s="132"/>
      <c r="Y73" s="132"/>
      <c r="Z73" s="131"/>
      <c r="AA73" s="132"/>
      <c r="AB73" s="130"/>
      <c r="AC73" s="132"/>
      <c r="AD73" s="132"/>
      <c r="AE73" s="132"/>
      <c r="AF73" s="132"/>
    </row>
    <row r="74" spans="6:32" ht="16.5">
      <c r="F74" s="133"/>
      <c r="G74" s="140"/>
      <c r="H74" s="140"/>
      <c r="I74" s="149"/>
      <c r="J74" s="141"/>
      <c r="K74" s="141"/>
      <c r="L74" s="141"/>
      <c r="M74" s="142"/>
      <c r="N74" s="143"/>
      <c r="O74" s="144"/>
      <c r="P74" s="144"/>
      <c r="Q74" s="145"/>
      <c r="R74" s="145"/>
      <c r="S74" s="145"/>
      <c r="T74" s="146"/>
      <c r="U74" s="147"/>
      <c r="V74" s="144"/>
      <c r="W74" s="148"/>
      <c r="X74" s="132"/>
      <c r="Y74" s="132"/>
      <c r="Z74" s="131"/>
      <c r="AA74" s="132"/>
      <c r="AB74" s="130"/>
      <c r="AC74" s="132"/>
      <c r="AD74" s="132"/>
      <c r="AE74" s="132"/>
      <c r="AF74" s="132"/>
    </row>
    <row r="75" spans="6:32" ht="16.5">
      <c r="F75" s="133"/>
      <c r="G75" s="140"/>
      <c r="H75" s="140"/>
      <c r="I75" s="141"/>
      <c r="J75" s="141"/>
      <c r="K75" s="141"/>
      <c r="L75" s="141"/>
      <c r="M75" s="142"/>
      <c r="N75" s="143"/>
      <c r="O75" s="144"/>
      <c r="P75" s="144"/>
      <c r="Q75" s="145"/>
      <c r="R75" s="145"/>
      <c r="S75" s="145"/>
      <c r="T75" s="146"/>
      <c r="U75" s="147"/>
      <c r="V75" s="144"/>
      <c r="W75" s="148"/>
      <c r="X75" s="132"/>
      <c r="Y75" s="132"/>
      <c r="Z75" s="131"/>
      <c r="AA75" s="132"/>
      <c r="AB75" s="130"/>
      <c r="AC75" s="132"/>
      <c r="AD75" s="132"/>
      <c r="AE75" s="132"/>
      <c r="AF75" s="132"/>
    </row>
    <row r="76" spans="6:32" ht="16.5">
      <c r="F76" s="133"/>
      <c r="G76" s="140"/>
      <c r="H76" s="140"/>
      <c r="I76" s="141"/>
      <c r="J76" s="141"/>
      <c r="K76" s="141"/>
      <c r="L76" s="141"/>
      <c r="M76" s="142"/>
      <c r="N76" s="143"/>
      <c r="O76" s="144"/>
      <c r="P76" s="144"/>
      <c r="Q76" s="145"/>
      <c r="R76" s="145"/>
      <c r="S76" s="145"/>
      <c r="T76" s="146"/>
      <c r="U76" s="147"/>
      <c r="V76" s="144"/>
      <c r="W76" s="148"/>
      <c r="X76" s="132"/>
      <c r="Y76" s="132"/>
      <c r="Z76" s="131"/>
      <c r="AA76" s="132"/>
      <c r="AB76" s="130"/>
      <c r="AC76" s="132"/>
      <c r="AD76" s="132"/>
      <c r="AE76" s="132"/>
      <c r="AF76" s="132"/>
    </row>
    <row r="77" spans="6:32" ht="16.5">
      <c r="F77" s="133"/>
      <c r="G77" s="140"/>
      <c r="H77" s="140"/>
      <c r="I77" s="141"/>
      <c r="J77" s="141"/>
      <c r="K77" s="141"/>
      <c r="L77" s="141"/>
      <c r="M77" s="142"/>
      <c r="N77" s="143"/>
      <c r="O77" s="144"/>
      <c r="P77" s="144"/>
      <c r="Q77" s="145"/>
      <c r="R77" s="145"/>
      <c r="S77" s="145"/>
      <c r="T77" s="146"/>
      <c r="U77" s="147"/>
      <c r="V77" s="144"/>
      <c r="W77" s="148"/>
      <c r="X77" s="132"/>
      <c r="Y77" s="132"/>
      <c r="Z77" s="131"/>
      <c r="AA77" s="132"/>
      <c r="AB77" s="130"/>
      <c r="AC77" s="132"/>
      <c r="AD77" s="132"/>
      <c r="AE77" s="132"/>
      <c r="AF77" s="132"/>
    </row>
    <row r="78" spans="6:32" ht="16.5">
      <c r="F78" s="133"/>
      <c r="G78" s="140"/>
      <c r="H78" s="140"/>
      <c r="I78" s="141"/>
      <c r="J78" s="141"/>
      <c r="K78" s="141"/>
      <c r="L78" s="141"/>
      <c r="M78" s="142"/>
      <c r="N78" s="143"/>
      <c r="O78" s="144"/>
      <c r="P78" s="144"/>
      <c r="Q78" s="145"/>
      <c r="R78" s="145"/>
      <c r="S78" s="145"/>
      <c r="T78" s="146"/>
      <c r="U78" s="147"/>
      <c r="V78" s="144"/>
      <c r="W78" s="148"/>
      <c r="X78" s="132"/>
      <c r="Y78" s="132"/>
      <c r="Z78" s="131"/>
      <c r="AA78" s="132"/>
      <c r="AB78" s="130"/>
      <c r="AC78" s="132"/>
      <c r="AD78" s="132"/>
      <c r="AE78" s="132"/>
      <c r="AF78" s="132"/>
    </row>
    <row r="79" spans="6:32" ht="16.5">
      <c r="F79" s="133"/>
      <c r="G79" s="140"/>
      <c r="H79" s="140"/>
      <c r="I79" s="149"/>
      <c r="J79" s="141"/>
      <c r="K79" s="141"/>
      <c r="L79" s="141"/>
      <c r="M79" s="142"/>
      <c r="N79" s="143"/>
      <c r="O79" s="144"/>
      <c r="P79" s="144"/>
      <c r="Q79" s="145"/>
      <c r="R79" s="145"/>
      <c r="S79" s="145"/>
      <c r="T79" s="146"/>
      <c r="U79" s="147"/>
      <c r="V79" s="144"/>
      <c r="W79" s="148"/>
      <c r="X79" s="132"/>
      <c r="Y79" s="132"/>
      <c r="Z79" s="131"/>
      <c r="AA79" s="132"/>
      <c r="AB79" s="130"/>
      <c r="AC79" s="132"/>
      <c r="AD79" s="132"/>
      <c r="AE79" s="132"/>
      <c r="AF79" s="132"/>
    </row>
    <row r="80" spans="6:32" ht="16.5">
      <c r="F80" s="133"/>
      <c r="G80" s="140"/>
      <c r="H80" s="140"/>
      <c r="I80" s="141"/>
      <c r="J80" s="141"/>
      <c r="K80" s="141"/>
      <c r="L80" s="141"/>
      <c r="M80" s="142"/>
      <c r="N80" s="143"/>
      <c r="O80" s="144"/>
      <c r="P80" s="144"/>
      <c r="Q80" s="145"/>
      <c r="R80" s="145"/>
      <c r="S80" s="145"/>
      <c r="T80" s="146"/>
      <c r="U80" s="147"/>
      <c r="V80" s="144"/>
      <c r="W80" s="148"/>
      <c r="X80" s="132"/>
      <c r="Y80" s="132"/>
      <c r="Z80" s="131"/>
      <c r="AA80" s="132"/>
      <c r="AB80" s="130"/>
      <c r="AC80" s="132"/>
      <c r="AD80" s="132"/>
      <c r="AE80" s="132"/>
      <c r="AF80" s="132"/>
    </row>
    <row r="81" spans="6:32" ht="16.5">
      <c r="F81" s="133"/>
      <c r="G81" s="140"/>
      <c r="H81" s="140"/>
      <c r="I81" s="141"/>
      <c r="J81" s="141"/>
      <c r="K81" s="141"/>
      <c r="L81" s="141"/>
      <c r="M81" s="142"/>
      <c r="N81" s="143"/>
      <c r="O81" s="144"/>
      <c r="P81" s="144"/>
      <c r="Q81" s="145"/>
      <c r="R81" s="145"/>
      <c r="S81" s="145"/>
      <c r="T81" s="146"/>
      <c r="U81" s="147"/>
      <c r="V81" s="144"/>
      <c r="W81" s="148"/>
      <c r="X81" s="132"/>
      <c r="Y81" s="132"/>
      <c r="Z81" s="131"/>
      <c r="AA81" s="132"/>
      <c r="AB81" s="130"/>
      <c r="AC81" s="132"/>
      <c r="AD81" s="132"/>
      <c r="AE81" s="132"/>
      <c r="AF81" s="132"/>
    </row>
    <row r="82" spans="6:32" ht="16.5">
      <c r="F82" s="133"/>
      <c r="G82" s="140"/>
      <c r="H82" s="140"/>
      <c r="I82" s="149"/>
      <c r="J82" s="141"/>
      <c r="K82" s="141"/>
      <c r="L82" s="141"/>
      <c r="M82" s="142"/>
      <c r="N82" s="143"/>
      <c r="O82" s="144"/>
      <c r="P82" s="144"/>
      <c r="Q82" s="145"/>
      <c r="R82" s="145"/>
      <c r="S82" s="145"/>
      <c r="T82" s="146"/>
      <c r="U82" s="147"/>
      <c r="V82" s="144"/>
      <c r="W82" s="148"/>
      <c r="X82" s="132"/>
      <c r="Y82" s="132"/>
      <c r="Z82" s="131"/>
      <c r="AA82" s="132"/>
      <c r="AB82" s="130"/>
      <c r="AC82" s="132"/>
      <c r="AD82" s="132"/>
      <c r="AE82" s="132"/>
      <c r="AF82" s="132"/>
    </row>
    <row r="83" spans="6:32" ht="16.5">
      <c r="F83" s="133"/>
      <c r="G83" s="140"/>
      <c r="H83" s="140"/>
      <c r="I83" s="141"/>
      <c r="J83" s="135"/>
      <c r="K83" s="150"/>
      <c r="L83" s="141"/>
      <c r="M83" s="142"/>
      <c r="N83" s="142"/>
      <c r="O83" s="144"/>
      <c r="P83" s="144"/>
      <c r="Q83" s="144"/>
      <c r="R83" s="148"/>
      <c r="S83" s="148"/>
      <c r="T83" s="148"/>
      <c r="U83" s="147"/>
      <c r="V83" s="144"/>
      <c r="W83" s="144"/>
      <c r="X83" s="132"/>
      <c r="Y83" s="132"/>
      <c r="Z83" s="132"/>
      <c r="AA83" s="132"/>
      <c r="AB83" s="130"/>
      <c r="AC83" s="132"/>
      <c r="AD83" s="132"/>
      <c r="AE83" s="132"/>
      <c r="AF83" s="132"/>
    </row>
    <row r="84" spans="6:32" ht="16.5">
      <c r="F84" s="133"/>
      <c r="G84" s="140"/>
      <c r="H84" s="140"/>
      <c r="I84" s="141"/>
      <c r="J84" s="135"/>
      <c r="K84" s="150"/>
      <c r="L84" s="141"/>
      <c r="M84" s="142"/>
      <c r="N84" s="142"/>
      <c r="O84" s="144"/>
      <c r="P84" s="144"/>
      <c r="Q84" s="144"/>
      <c r="R84" s="148"/>
      <c r="S84" s="148"/>
      <c r="T84" s="148"/>
      <c r="U84" s="147"/>
      <c r="V84" s="144"/>
      <c r="W84" s="144"/>
      <c r="X84" s="132"/>
      <c r="Y84" s="132"/>
      <c r="Z84" s="132"/>
      <c r="AA84" s="132"/>
      <c r="AB84" s="130"/>
      <c r="AC84" s="132"/>
      <c r="AD84" s="132"/>
      <c r="AE84" s="132"/>
      <c r="AF84" s="132"/>
    </row>
    <row r="85" spans="6:32" ht="16.5">
      <c r="F85" s="133"/>
      <c r="G85" s="140"/>
      <c r="H85" s="140"/>
      <c r="I85" s="149"/>
      <c r="J85" s="135"/>
      <c r="K85" s="150"/>
      <c r="L85" s="141"/>
      <c r="M85" s="142"/>
      <c r="N85" s="142"/>
      <c r="O85" s="144"/>
      <c r="P85" s="144"/>
      <c r="Q85" s="144"/>
      <c r="R85" s="148"/>
      <c r="S85" s="148"/>
      <c r="T85" s="148"/>
      <c r="U85" s="147"/>
      <c r="V85" s="144"/>
      <c r="W85" s="144"/>
      <c r="X85" s="132"/>
      <c r="Y85" s="132"/>
      <c r="Z85" s="132"/>
      <c r="AA85" s="132"/>
      <c r="AB85" s="130"/>
      <c r="AC85" s="132"/>
      <c r="AD85" s="132"/>
      <c r="AE85" s="132"/>
      <c r="AF85" s="132"/>
    </row>
    <row r="86" spans="6:32" ht="16.5">
      <c r="F86" s="133"/>
      <c r="G86" s="140"/>
      <c r="H86" s="140"/>
      <c r="I86" s="149"/>
      <c r="J86" s="135"/>
      <c r="K86" s="150"/>
      <c r="L86" s="141"/>
      <c r="M86" s="142"/>
      <c r="N86" s="142"/>
      <c r="O86" s="144"/>
      <c r="P86" s="144"/>
      <c r="Q86" s="144"/>
      <c r="R86" s="148"/>
      <c r="S86" s="144"/>
      <c r="T86" s="148"/>
      <c r="U86" s="147"/>
      <c r="V86" s="144"/>
      <c r="W86" s="144"/>
      <c r="X86" s="132"/>
      <c r="Y86" s="134"/>
      <c r="Z86" s="132"/>
      <c r="AA86" s="132"/>
      <c r="AB86" s="130"/>
      <c r="AC86" s="132"/>
      <c r="AD86" s="132"/>
      <c r="AE86" s="132"/>
      <c r="AF86" s="132"/>
    </row>
    <row r="87" spans="6:32" ht="16.5">
      <c r="F87" s="133"/>
      <c r="G87" s="140"/>
      <c r="H87" s="140"/>
      <c r="I87" s="149"/>
      <c r="J87" s="135"/>
      <c r="K87" s="150"/>
      <c r="L87" s="141"/>
      <c r="M87" s="142"/>
      <c r="N87" s="142"/>
      <c r="O87" s="144"/>
      <c r="P87" s="144"/>
      <c r="Q87" s="144"/>
      <c r="R87" s="148"/>
      <c r="S87" s="144"/>
      <c r="T87" s="148"/>
      <c r="U87" s="147"/>
      <c r="V87" s="144"/>
      <c r="W87" s="144"/>
      <c r="X87" s="132"/>
      <c r="Y87" s="134"/>
      <c r="Z87" s="132"/>
      <c r="AA87" s="132"/>
      <c r="AB87" s="130"/>
      <c r="AC87" s="132"/>
      <c r="AD87" s="132"/>
      <c r="AE87" s="132"/>
      <c r="AF87" s="132"/>
    </row>
    <row r="88" spans="6:32" ht="16.5">
      <c r="F88" s="133"/>
      <c r="G88" s="140"/>
      <c r="H88" s="140"/>
      <c r="I88" s="141"/>
      <c r="J88" s="135"/>
      <c r="K88" s="150"/>
      <c r="L88" s="141"/>
      <c r="M88" s="142"/>
      <c r="N88" s="142"/>
      <c r="O88" s="144"/>
      <c r="P88" s="144"/>
      <c r="Q88" s="144"/>
      <c r="R88" s="148"/>
      <c r="S88" s="144"/>
      <c r="T88" s="148"/>
      <c r="U88" s="147"/>
      <c r="V88" s="144"/>
      <c r="W88" s="144"/>
      <c r="X88" s="132"/>
      <c r="Y88" s="134"/>
      <c r="Z88" s="132"/>
      <c r="AA88" s="132"/>
      <c r="AB88" s="130"/>
      <c r="AC88" s="132"/>
      <c r="AD88" s="132"/>
      <c r="AE88" s="132"/>
      <c r="AF88" s="132"/>
    </row>
    <row r="89" spans="6:32" ht="16.5">
      <c r="F89" s="133"/>
      <c r="G89" s="140"/>
      <c r="H89" s="140"/>
      <c r="I89" s="141"/>
      <c r="J89" s="135"/>
      <c r="K89" s="150"/>
      <c r="L89" s="141"/>
      <c r="M89" s="142"/>
      <c r="N89" s="142"/>
      <c r="O89" s="144"/>
      <c r="P89" s="144"/>
      <c r="Q89" s="144"/>
      <c r="R89" s="148"/>
      <c r="S89" s="144"/>
      <c r="T89" s="148"/>
      <c r="U89" s="147"/>
      <c r="V89" s="144"/>
      <c r="W89" s="144"/>
      <c r="X89" s="132"/>
      <c r="Y89" s="134"/>
      <c r="Z89" s="132"/>
      <c r="AA89" s="132"/>
      <c r="AB89" s="130"/>
      <c r="AC89" s="132"/>
      <c r="AD89" s="132"/>
      <c r="AE89" s="132"/>
      <c r="AF89" s="132"/>
    </row>
    <row r="90" spans="6:32" ht="16.5">
      <c r="F90" s="133"/>
      <c r="G90" s="140"/>
      <c r="H90" s="140"/>
      <c r="I90" s="141"/>
      <c r="J90" s="135"/>
      <c r="K90" s="150"/>
      <c r="L90" s="141"/>
      <c r="M90" s="142"/>
      <c r="N90" s="142"/>
      <c r="O90" s="144"/>
      <c r="P90" s="144"/>
      <c r="Q90" s="144"/>
      <c r="R90" s="148"/>
      <c r="S90" s="144"/>
      <c r="T90" s="148"/>
      <c r="U90" s="147"/>
      <c r="V90" s="144"/>
      <c r="W90" s="144"/>
      <c r="X90" s="132"/>
      <c r="Y90" s="134"/>
      <c r="Z90" s="132"/>
      <c r="AA90" s="132"/>
      <c r="AB90" s="130"/>
      <c r="AC90" s="132"/>
      <c r="AD90" s="132"/>
      <c r="AE90" s="132"/>
      <c r="AF90" s="132"/>
    </row>
    <row r="91" spans="6:32" ht="16.5">
      <c r="F91" s="133"/>
      <c r="G91" s="140"/>
      <c r="H91" s="140"/>
      <c r="I91" s="141"/>
      <c r="J91" s="135"/>
      <c r="K91" s="150"/>
      <c r="L91" s="141"/>
      <c r="M91" s="142"/>
      <c r="N91" s="142"/>
      <c r="O91" s="144"/>
      <c r="P91" s="144"/>
      <c r="Q91" s="144"/>
      <c r="R91" s="148"/>
      <c r="S91" s="144"/>
      <c r="T91" s="148"/>
      <c r="U91" s="147"/>
      <c r="V91" s="144"/>
      <c r="W91" s="144"/>
      <c r="X91" s="132"/>
      <c r="Y91" s="134"/>
      <c r="Z91" s="132"/>
      <c r="AA91" s="132"/>
      <c r="AB91" s="130"/>
      <c r="AC91" s="132"/>
      <c r="AD91" s="132"/>
      <c r="AE91" s="132"/>
      <c r="AF91" s="132"/>
    </row>
    <row r="92" spans="6:32" ht="16.5">
      <c r="F92" s="133"/>
      <c r="G92" s="140"/>
      <c r="H92" s="140"/>
      <c r="I92" s="149"/>
      <c r="J92" s="135"/>
      <c r="K92" s="150"/>
      <c r="L92" s="141"/>
      <c r="M92" s="142"/>
      <c r="N92" s="142"/>
      <c r="O92" s="144"/>
      <c r="P92" s="144"/>
      <c r="Q92" s="144"/>
      <c r="R92" s="148"/>
      <c r="S92" s="144"/>
      <c r="T92" s="148"/>
      <c r="U92" s="147"/>
      <c r="V92" s="144"/>
      <c r="W92" s="144"/>
      <c r="X92" s="132"/>
      <c r="Y92" s="134"/>
      <c r="Z92" s="132"/>
      <c r="AA92" s="132"/>
      <c r="AB92" s="130"/>
      <c r="AC92" s="132"/>
      <c r="AD92" s="132"/>
      <c r="AE92" s="132"/>
      <c r="AF92" s="132"/>
    </row>
    <row r="93" spans="6:32" ht="16.5">
      <c r="F93" s="133"/>
      <c r="G93" s="140"/>
      <c r="H93" s="140"/>
      <c r="I93" s="149"/>
      <c r="J93" s="135"/>
      <c r="K93" s="150"/>
      <c r="L93" s="141"/>
      <c r="M93" s="142"/>
      <c r="N93" s="142"/>
      <c r="O93" s="144"/>
      <c r="P93" s="144"/>
      <c r="Q93" s="144"/>
      <c r="R93" s="148"/>
      <c r="S93" s="144"/>
      <c r="T93" s="148"/>
      <c r="U93" s="147"/>
      <c r="V93" s="144"/>
      <c r="W93" s="144"/>
      <c r="X93" s="132"/>
      <c r="Y93" s="134"/>
      <c r="Z93" s="132"/>
      <c r="AA93" s="132"/>
      <c r="AB93" s="130"/>
      <c r="AC93" s="132"/>
      <c r="AD93" s="132"/>
      <c r="AE93" s="132"/>
      <c r="AF93" s="132"/>
    </row>
    <row r="94" spans="6:32" ht="16.5">
      <c r="F94" s="133"/>
      <c r="G94" s="140"/>
      <c r="H94" s="140"/>
      <c r="I94" s="149"/>
      <c r="J94" s="135"/>
      <c r="K94" s="150"/>
      <c r="L94" s="141"/>
      <c r="M94" s="142"/>
      <c r="N94" s="142"/>
      <c r="O94" s="144"/>
      <c r="P94" s="144"/>
      <c r="Q94" s="144"/>
      <c r="R94" s="148"/>
      <c r="S94" s="144"/>
      <c r="T94" s="148"/>
      <c r="U94" s="147"/>
      <c r="V94" s="144"/>
      <c r="W94" s="144"/>
      <c r="X94" s="132"/>
      <c r="Y94" s="134"/>
      <c r="Z94" s="132"/>
      <c r="AA94" s="132"/>
      <c r="AB94" s="130"/>
      <c r="AC94" s="132"/>
      <c r="AD94" s="132"/>
      <c r="AE94" s="132"/>
      <c r="AF94" s="132"/>
    </row>
    <row r="95" spans="6:32" ht="16.5">
      <c r="F95" s="105"/>
      <c r="G95" s="151"/>
      <c r="H95" s="86"/>
      <c r="I95" s="151"/>
      <c r="J95" s="86"/>
      <c r="K95" s="151"/>
      <c r="L95" s="151"/>
      <c r="M95" s="151"/>
      <c r="N95" s="151"/>
      <c r="O95" s="152"/>
      <c r="P95" s="152"/>
      <c r="Q95" s="151"/>
      <c r="R95" s="151"/>
      <c r="S95" s="151"/>
      <c r="T95" s="151"/>
      <c r="U95" s="152"/>
      <c r="V95" s="152"/>
      <c r="W95" s="151"/>
      <c r="X95" s="87"/>
      <c r="Y95" s="87"/>
      <c r="Z95" s="87"/>
      <c r="AA95" s="87"/>
      <c r="AB95" s="87"/>
      <c r="AC95" s="87"/>
      <c r="AD95" s="87"/>
      <c r="AE95" s="87"/>
      <c r="AF95" s="87"/>
    </row>
    <row r="96" spans="6:32" ht="16.5">
      <c r="F96" s="105"/>
      <c r="G96" s="87"/>
      <c r="H96" s="86"/>
      <c r="I96" s="87"/>
      <c r="J96" s="88"/>
      <c r="K96" s="87"/>
      <c r="L96" s="87"/>
      <c r="M96" s="87"/>
      <c r="N96" s="87"/>
      <c r="O96" s="107"/>
      <c r="P96" s="107"/>
      <c r="Q96" s="87"/>
      <c r="R96" s="87"/>
      <c r="S96" s="87"/>
      <c r="T96" s="87"/>
      <c r="U96" s="107"/>
      <c r="V96" s="107"/>
      <c r="W96" s="87"/>
      <c r="X96" s="87"/>
      <c r="Y96" s="87"/>
      <c r="Z96" s="87"/>
      <c r="AA96" s="87"/>
      <c r="AB96" s="87"/>
      <c r="AC96" s="87"/>
      <c r="AD96" s="87"/>
      <c r="AE96" s="87"/>
      <c r="AF96" s="87"/>
    </row>
    <row r="97" spans="6:32" ht="16.5">
      <c r="F97" s="136"/>
      <c r="G97" s="234"/>
      <c r="H97" s="234"/>
      <c r="I97" s="234"/>
      <c r="J97" s="137"/>
      <c r="K97" s="234"/>
      <c r="L97" s="234"/>
      <c r="M97" s="234"/>
      <c r="N97" s="234"/>
      <c r="O97" s="234"/>
      <c r="P97" s="138"/>
      <c r="Q97" s="116"/>
      <c r="R97" s="233"/>
      <c r="S97" s="233"/>
      <c r="T97" s="233"/>
      <c r="U97" s="233"/>
      <c r="V97" s="138"/>
      <c r="W97" s="136"/>
      <c r="X97" s="234"/>
      <c r="Y97" s="234"/>
      <c r="Z97" s="234"/>
      <c r="AA97" s="234"/>
      <c r="AB97" s="234"/>
      <c r="AC97" s="136"/>
      <c r="AD97" s="136"/>
      <c r="AE97" s="136"/>
      <c r="AF97" s="136"/>
    </row>
    <row r="98" spans="6:32" ht="16.5">
      <c r="F98" s="87"/>
      <c r="G98" s="238"/>
      <c r="H98" s="238"/>
      <c r="I98" s="238"/>
      <c r="J98" s="139"/>
      <c r="K98" s="238"/>
      <c r="L98" s="238"/>
      <c r="M98" s="238"/>
      <c r="N98" s="238"/>
      <c r="O98" s="238"/>
      <c r="P98" s="107"/>
      <c r="Q98" s="124"/>
      <c r="R98" s="124"/>
      <c r="S98" s="239"/>
      <c r="T98" s="239"/>
      <c r="U98" s="107"/>
      <c r="V98" s="107"/>
      <c r="W98" s="87"/>
      <c r="X98" s="238"/>
      <c r="Y98" s="238"/>
      <c r="Z98" s="238"/>
      <c r="AA98" s="238"/>
      <c r="AB98" s="238"/>
      <c r="AC98" s="87"/>
      <c r="AD98" s="87"/>
      <c r="AE98" s="87"/>
      <c r="AF98" s="87"/>
    </row>
    <row r="99" spans="6:32" ht="16.5">
      <c r="F99" s="87"/>
      <c r="G99" s="87"/>
      <c r="H99" s="86"/>
      <c r="I99" s="87"/>
      <c r="J99" s="88"/>
      <c r="K99" s="87"/>
      <c r="L99" s="87"/>
      <c r="M99" s="87"/>
      <c r="N99" s="87"/>
      <c r="O99" s="107"/>
      <c r="P99" s="107"/>
      <c r="Q99" s="87"/>
      <c r="R99" s="87"/>
      <c r="S99" s="87"/>
      <c r="T99" s="87"/>
      <c r="U99" s="107"/>
      <c r="V99" s="107"/>
      <c r="W99" s="87"/>
      <c r="X99" s="87"/>
      <c r="Y99" s="87"/>
      <c r="Z99" s="87"/>
      <c r="AA99" s="87"/>
      <c r="AB99" s="87"/>
      <c r="AC99" s="87"/>
      <c r="AD99" s="87"/>
      <c r="AE99" s="87"/>
      <c r="AF99" s="87"/>
    </row>
  </sheetData>
  <sheetProtection/>
  <mergeCells count="40">
    <mergeCell ref="A1:O1"/>
    <mergeCell ref="A6:A7"/>
    <mergeCell ref="B6:B7"/>
    <mergeCell ref="C6:C7"/>
    <mergeCell ref="D6:D7"/>
    <mergeCell ref="E6:E7"/>
    <mergeCell ref="F6:F7"/>
    <mergeCell ref="G6:G7"/>
    <mergeCell ref="H6:I6"/>
    <mergeCell ref="J6:O6"/>
    <mergeCell ref="P6:U6"/>
    <mergeCell ref="V6:AA6"/>
    <mergeCell ref="B46:D46"/>
    <mergeCell ref="F46:J46"/>
    <mergeCell ref="M46:P46"/>
    <mergeCell ref="S46:W46"/>
    <mergeCell ref="B47:D47"/>
    <mergeCell ref="F47:J47"/>
    <mergeCell ref="N47:O47"/>
    <mergeCell ref="S47:W47"/>
    <mergeCell ref="F52:T52"/>
    <mergeCell ref="F57:F58"/>
    <mergeCell ref="G57:G58"/>
    <mergeCell ref="H57:H58"/>
    <mergeCell ref="I57:I58"/>
    <mergeCell ref="J57:J58"/>
    <mergeCell ref="K57:K58"/>
    <mergeCell ref="L57:L58"/>
    <mergeCell ref="M57:N57"/>
    <mergeCell ref="O57:T57"/>
    <mergeCell ref="U57:Z57"/>
    <mergeCell ref="AA57:AF57"/>
    <mergeCell ref="G97:I97"/>
    <mergeCell ref="K97:O97"/>
    <mergeCell ref="R97:U97"/>
    <mergeCell ref="X97:AB97"/>
    <mergeCell ref="G98:I98"/>
    <mergeCell ref="K98:O98"/>
    <mergeCell ref="S98:T98"/>
    <mergeCell ref="X98:AB98"/>
  </mergeCells>
  <hyperlinks>
    <hyperlink ref="H6:I6" r:id="rId1" display="OBRA CAPITALIZABLE   (8)"/>
  </hyperlinks>
  <printOptions horizontalCentered="1"/>
  <pageMargins left="0.4330708661417323" right="0.4330708661417323" top="0.7480314960629921" bottom="0.35433070866141736" header="0" footer="0"/>
  <pageSetup fitToHeight="0" fitToWidth="1" horizontalDpi="1200" verticalDpi="1200" orientation="landscape" paperSize="3" scale="41" r:id="rId3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</dc:creator>
  <cp:keywords/>
  <dc:description/>
  <cp:lastModifiedBy>CONTA04</cp:lastModifiedBy>
  <cp:lastPrinted>2020-01-23T21:02:37Z</cp:lastPrinted>
  <dcterms:created xsi:type="dcterms:W3CDTF">2008-03-24T18:56:52Z</dcterms:created>
  <dcterms:modified xsi:type="dcterms:W3CDTF">2020-01-24T16:35:14Z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